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omocný\Zjištění\"/>
    </mc:Choice>
  </mc:AlternateContent>
  <xr:revisionPtr revIDLastSave="0" documentId="13_ncr:1_{348C9273-18D6-4EEA-BCF6-558B72073CCE}" xr6:coauthVersionLast="47" xr6:coauthVersionMax="47" xr10:uidLastSave="{00000000-0000-0000-0000-000000000000}"/>
  <bookViews>
    <workbookView xWindow="-120" yWindow="-120" windowWidth="29040" windowHeight="15840" tabRatio="742" xr2:uid="{8B16CADA-AA25-43C5-B197-B705778647DF}"/>
  </bookViews>
  <sheets>
    <sheet name="Souhrnná tabulka" sheetId="39" r:id="rId1"/>
    <sheet name="ORP Blatná" sheetId="1" r:id="rId2"/>
    <sheet name="ORP České Budějovice" sheetId="3" r:id="rId3"/>
    <sheet name="ORP Český Krumlov" sheetId="23" r:id="rId4"/>
    <sheet name="ORP Dačice" sheetId="24" r:id="rId5"/>
    <sheet name="ORP Jindřichův Hradec" sheetId="25" r:id="rId6"/>
    <sheet name="ORP Kaplice" sheetId="26" r:id="rId7"/>
    <sheet name="ORP Milevsko" sheetId="27" r:id="rId8"/>
    <sheet name="ORP Písek" sheetId="28" r:id="rId9"/>
    <sheet name="ORP Prachatice" sheetId="29" r:id="rId10"/>
    <sheet name="ORP Soběslav" sheetId="30" r:id="rId11"/>
    <sheet name="ORP Strakonice" sheetId="31" r:id="rId12"/>
    <sheet name="ORP Tábor" sheetId="32" r:id="rId13"/>
    <sheet name="ORP Trhové Sviny" sheetId="33" r:id="rId14"/>
    <sheet name="ORP Třeboň" sheetId="34" r:id="rId15"/>
    <sheet name="ORP Týn nad Vltavou" sheetId="35" r:id="rId16"/>
    <sheet name="ORP Vimperk" sheetId="36" r:id="rId17"/>
    <sheet name="ORP Vodňany" sheetId="37" r:id="rId18"/>
    <sheet name="ostatní" sheetId="38" r:id="rId19"/>
  </sheets>
  <definedNames>
    <definedName name="_xlnm._FilterDatabase" localSheetId="0" hidden="1">'Souhrnná tabulka'!$A$1:$G$629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3" i="39" l="1"/>
  <c r="E540" i="39"/>
  <c r="E538" i="39"/>
  <c r="E515" i="39"/>
  <c r="E513" i="39"/>
  <c r="E512" i="39"/>
  <c r="E503" i="39"/>
  <c r="E483" i="39"/>
  <c r="E472" i="39"/>
  <c r="E471" i="39"/>
  <c r="E447" i="39"/>
  <c r="E430" i="39"/>
  <c r="E429" i="39"/>
  <c r="E418" i="39"/>
  <c r="E358" i="39"/>
  <c r="E342" i="39"/>
  <c r="E335" i="39"/>
  <c r="E334" i="39"/>
  <c r="E320" i="39"/>
  <c r="E318" i="39"/>
  <c r="E315" i="39"/>
  <c r="E302" i="39"/>
  <c r="E297" i="39"/>
  <c r="E294" i="39"/>
  <c r="E286" i="39"/>
  <c r="E284" i="39"/>
  <c r="E283" i="39"/>
  <c r="E274" i="39"/>
  <c r="E270" i="39"/>
  <c r="E269" i="39"/>
  <c r="E267" i="39"/>
  <c r="E264" i="39"/>
  <c r="E263" i="39"/>
  <c r="E248" i="39"/>
  <c r="E241" i="39"/>
  <c r="E233" i="39"/>
  <c r="E225" i="39"/>
  <c r="E215" i="39"/>
  <c r="E203" i="39"/>
  <c r="E198" i="39"/>
  <c r="E191" i="39"/>
  <c r="E185" i="39"/>
  <c r="E174" i="39"/>
  <c r="E159" i="39"/>
  <c r="E156" i="39"/>
  <c r="E154" i="39"/>
  <c r="E141" i="39"/>
  <c r="E138" i="39"/>
  <c r="E123" i="39"/>
  <c r="E116" i="39"/>
  <c r="E113" i="39"/>
  <c r="E109" i="39"/>
  <c r="E88" i="39"/>
  <c r="E82" i="39"/>
  <c r="E76" i="39"/>
  <c r="E70" i="39"/>
  <c r="E67" i="39"/>
  <c r="E62" i="39"/>
  <c r="E54" i="39"/>
  <c r="E51" i="39"/>
  <c r="E49" i="39"/>
  <c r="E45" i="39"/>
  <c r="E40" i="39"/>
  <c r="E39" i="39"/>
  <c r="E29" i="39"/>
  <c r="E18" i="39"/>
  <c r="E10" i="39"/>
  <c r="E611" i="39"/>
  <c r="E561" i="39"/>
  <c r="E422" i="39"/>
  <c r="E417" i="39"/>
  <c r="E400" i="39"/>
  <c r="E379" i="39"/>
  <c r="E372" i="39"/>
  <c r="E272" i="39"/>
  <c r="E242" i="39"/>
  <c r="E232" i="39"/>
  <c r="E164" i="39"/>
  <c r="E92" i="39"/>
  <c r="E68" i="39"/>
  <c r="E48" i="39"/>
  <c r="E16" i="39"/>
  <c r="E13" i="39"/>
  <c r="E12" i="39"/>
  <c r="E615" i="39"/>
  <c r="E564" i="39"/>
  <c r="E558" i="39"/>
  <c r="E549" i="39"/>
  <c r="E530" i="39"/>
  <c r="E464" i="39"/>
  <c r="E413" i="39"/>
  <c r="E406" i="39"/>
  <c r="E363" i="39"/>
  <c r="E354" i="39"/>
  <c r="E343" i="39"/>
  <c r="E329" i="39"/>
  <c r="E310" i="39"/>
  <c r="E291" i="39"/>
  <c r="E168" i="39"/>
  <c r="E160" i="39"/>
  <c r="E126" i="39"/>
  <c r="E85" i="39"/>
  <c r="E77" i="39"/>
  <c r="E74" i="39"/>
  <c r="E33" i="39"/>
  <c r="E616" i="39"/>
  <c r="E566" i="39"/>
  <c r="E529" i="39"/>
  <c r="E507" i="39"/>
  <c r="E488" i="39"/>
  <c r="E468" i="39"/>
  <c r="E280" i="39"/>
  <c r="E219" i="39"/>
  <c r="E182" i="39"/>
  <c r="E130" i="39"/>
  <c r="E104" i="39"/>
  <c r="E102" i="39"/>
  <c r="E86" i="39"/>
  <c r="E28" i="39"/>
  <c r="E617" i="39"/>
  <c r="E597" i="39"/>
  <c r="E595" i="39"/>
  <c r="E571" i="39"/>
  <c r="E568" i="39"/>
  <c r="E480" i="39"/>
  <c r="E469" i="39"/>
  <c r="E437" i="39"/>
  <c r="E409" i="39"/>
  <c r="E398" i="39"/>
  <c r="E384" i="39"/>
  <c r="E368" i="39"/>
  <c r="E365" i="39"/>
  <c r="E355" i="39"/>
  <c r="E251" i="39"/>
  <c r="E243" i="39"/>
  <c r="E220" i="39"/>
  <c r="E217" i="39"/>
  <c r="E200" i="39"/>
  <c r="E177" i="39"/>
  <c r="E118" i="39"/>
  <c r="E111" i="39"/>
  <c r="E64" i="39"/>
  <c r="E59" i="39"/>
  <c r="E56" i="39"/>
  <c r="E606" i="39"/>
  <c r="E601" i="39"/>
  <c r="E584" i="39"/>
  <c r="E554" i="39"/>
  <c r="E524" i="39"/>
  <c r="E508" i="39"/>
  <c r="E491" i="39"/>
  <c r="E478" i="39"/>
  <c r="E462" i="39"/>
  <c r="E396" i="39"/>
  <c r="E360" i="39"/>
  <c r="E319" i="39"/>
  <c r="E309" i="39"/>
  <c r="E281" i="39"/>
  <c r="E237" i="39"/>
  <c r="E196" i="39"/>
  <c r="E624" i="39"/>
  <c r="E612" i="39"/>
  <c r="E605" i="39"/>
  <c r="E602" i="39"/>
  <c r="E590" i="39"/>
  <c r="E581" i="39"/>
  <c r="E573" i="39"/>
  <c r="E569" i="39"/>
  <c r="E567" i="39"/>
  <c r="E545" i="39"/>
  <c r="E523" i="39"/>
  <c r="E506" i="39"/>
  <c r="E502" i="39"/>
  <c r="E498" i="39"/>
  <c r="E494" i="39"/>
  <c r="E493" i="39"/>
  <c r="E490" i="39"/>
  <c r="E484" i="39"/>
  <c r="E455" i="39"/>
  <c r="E439" i="39"/>
  <c r="E438" i="39"/>
  <c r="E426" i="39"/>
  <c r="E387" i="39"/>
  <c r="E382" i="39"/>
  <c r="E367" i="39"/>
  <c r="E357" i="39"/>
  <c r="E331" i="39"/>
  <c r="E325" i="39"/>
  <c r="E316" i="39"/>
  <c r="E313" i="39"/>
  <c r="E305" i="39"/>
  <c r="E260" i="39"/>
  <c r="E257" i="39"/>
  <c r="E255" i="39"/>
  <c r="E254" i="39"/>
  <c r="E229" i="39"/>
  <c r="E227" i="39"/>
  <c r="E216" i="39"/>
  <c r="E211" i="39"/>
  <c r="E202" i="39"/>
  <c r="E201" i="39"/>
  <c r="E199" i="39"/>
  <c r="E193" i="39"/>
  <c r="E188" i="39"/>
  <c r="E187" i="39"/>
  <c r="E186" i="39"/>
  <c r="E181" i="39"/>
  <c r="E170" i="39"/>
  <c r="E169" i="39"/>
  <c r="E167" i="39"/>
  <c r="E166" i="39"/>
  <c r="E162" i="39"/>
  <c r="E153" i="39"/>
  <c r="E148" i="39"/>
  <c r="E145" i="39"/>
  <c r="E140" i="39"/>
  <c r="E136" i="39"/>
  <c r="E117" i="39"/>
  <c r="E115" i="39"/>
  <c r="E107" i="39"/>
  <c r="E99" i="39"/>
  <c r="E98" i="39"/>
  <c r="E94" i="39"/>
  <c r="E90" i="39"/>
  <c r="E89" i="39"/>
  <c r="E80" i="39"/>
  <c r="E75" i="39"/>
  <c r="E72" i="39"/>
  <c r="E63" i="39"/>
  <c r="E60" i="39"/>
  <c r="E55" i="39"/>
  <c r="E50" i="39"/>
  <c r="E44" i="39"/>
  <c r="E35" i="39"/>
  <c r="E32" i="39"/>
  <c r="E26" i="39"/>
  <c r="E24" i="39"/>
  <c r="E15" i="39"/>
  <c r="E4" i="39"/>
  <c r="E9" i="39"/>
  <c r="E610" i="39"/>
  <c r="E608" i="39"/>
  <c r="E497" i="39"/>
  <c r="E477" i="39"/>
  <c r="E451" i="39"/>
  <c r="E436" i="39"/>
  <c r="E397" i="39"/>
  <c r="E394" i="39"/>
  <c r="E392" i="39"/>
  <c r="E391" i="39"/>
  <c r="E370" i="39"/>
  <c r="E352" i="39"/>
  <c r="E346" i="39"/>
  <c r="E345" i="39"/>
  <c r="E339" i="39"/>
  <c r="E306" i="39"/>
  <c r="E301" i="39"/>
  <c r="E279" i="39"/>
  <c r="E276" i="39"/>
  <c r="E275" i="39"/>
  <c r="E266" i="39"/>
  <c r="E262" i="39"/>
  <c r="E204" i="39"/>
  <c r="E195" i="39"/>
  <c r="E178" i="39"/>
  <c r="E139" i="39"/>
  <c r="E133" i="39"/>
  <c r="E121" i="39"/>
  <c r="E84" i="39"/>
  <c r="E53" i="39"/>
  <c r="E43" i="39"/>
  <c r="H47" i="3" l="1"/>
  <c r="G47" i="3"/>
  <c r="AE24" i="34" l="1"/>
  <c r="G19" i="37"/>
  <c r="G611" i="39" l="1"/>
  <c r="G561" i="39"/>
  <c r="G422" i="39"/>
  <c r="G417" i="39"/>
  <c r="G400" i="39"/>
  <c r="G379" i="39"/>
  <c r="G372" i="39"/>
  <c r="G272" i="39"/>
  <c r="G242" i="39"/>
  <c r="G232" i="39"/>
  <c r="G164" i="39"/>
  <c r="G92" i="39"/>
  <c r="G68" i="39"/>
  <c r="G48" i="39"/>
  <c r="G16" i="39"/>
  <c r="G13" i="39"/>
  <c r="G12" i="39"/>
  <c r="F611" i="39"/>
  <c r="F561" i="39"/>
  <c r="F422" i="39"/>
  <c r="F417" i="39"/>
  <c r="F400" i="39"/>
  <c r="F379" i="39"/>
  <c r="F372" i="39"/>
  <c r="F272" i="39"/>
  <c r="F242" i="39"/>
  <c r="F232" i="39"/>
  <c r="F164" i="39"/>
  <c r="F92" i="39"/>
  <c r="F68" i="39"/>
  <c r="F48" i="39"/>
  <c r="F16" i="39"/>
  <c r="F13" i="39"/>
  <c r="F12" i="39"/>
  <c r="D611" i="39"/>
  <c r="D561" i="39"/>
  <c r="D422" i="39"/>
  <c r="D417" i="39"/>
  <c r="D400" i="39"/>
  <c r="D379" i="39"/>
  <c r="D372" i="39"/>
  <c r="D272" i="39"/>
  <c r="D242" i="39"/>
  <c r="D232" i="39"/>
  <c r="D164" i="39"/>
  <c r="D92" i="39"/>
  <c r="D68" i="39"/>
  <c r="D48" i="39"/>
  <c r="D16" i="39"/>
  <c r="D13" i="39"/>
  <c r="D12" i="39"/>
  <c r="G615" i="39"/>
  <c r="G564" i="39"/>
  <c r="G558" i="39"/>
  <c r="G549" i="39"/>
  <c r="G530" i="39"/>
  <c r="G464" i="39"/>
  <c r="G413" i="39"/>
  <c r="G406" i="39"/>
  <c r="G363" i="39"/>
  <c r="G354" i="39"/>
  <c r="G343" i="39"/>
  <c r="G329" i="39"/>
  <c r="G310" i="39"/>
  <c r="G291" i="39"/>
  <c r="G168" i="39"/>
  <c r="G160" i="39"/>
  <c r="G126" i="39"/>
  <c r="G85" i="39"/>
  <c r="G77" i="39"/>
  <c r="G74" i="39"/>
  <c r="G33" i="39"/>
  <c r="F615" i="39"/>
  <c r="F564" i="39"/>
  <c r="F558" i="39"/>
  <c r="F549" i="39"/>
  <c r="F530" i="39"/>
  <c r="F464" i="39"/>
  <c r="F413" i="39"/>
  <c r="F406" i="39"/>
  <c r="F363" i="39"/>
  <c r="F354" i="39"/>
  <c r="F343" i="39"/>
  <c r="F329" i="39"/>
  <c r="F310" i="39"/>
  <c r="F291" i="39"/>
  <c r="F168" i="39"/>
  <c r="F160" i="39"/>
  <c r="F126" i="39"/>
  <c r="F85" i="39"/>
  <c r="F77" i="39"/>
  <c r="F74" i="39"/>
  <c r="F33" i="39"/>
  <c r="D615" i="39"/>
  <c r="D564" i="39"/>
  <c r="D558" i="39"/>
  <c r="D549" i="39"/>
  <c r="D530" i="39"/>
  <c r="D464" i="39"/>
  <c r="D413" i="39"/>
  <c r="D406" i="39"/>
  <c r="D363" i="39"/>
  <c r="D354" i="39"/>
  <c r="D343" i="39"/>
  <c r="D329" i="39"/>
  <c r="D310" i="39"/>
  <c r="D291" i="39"/>
  <c r="D168" i="39"/>
  <c r="D160" i="39"/>
  <c r="D126" i="39"/>
  <c r="D85" i="39"/>
  <c r="D77" i="39"/>
  <c r="D74" i="39"/>
  <c r="D33" i="39"/>
  <c r="G616" i="39"/>
  <c r="G566" i="39"/>
  <c r="G529" i="39"/>
  <c r="G507" i="39"/>
  <c r="G488" i="39"/>
  <c r="G468" i="39"/>
  <c r="G280" i="39"/>
  <c r="G219" i="39"/>
  <c r="G182" i="39"/>
  <c r="G130" i="39"/>
  <c r="G104" i="39"/>
  <c r="G102" i="39"/>
  <c r="G86" i="39"/>
  <c r="G28" i="39"/>
  <c r="F616" i="39"/>
  <c r="F566" i="39"/>
  <c r="F529" i="39"/>
  <c r="F507" i="39"/>
  <c r="F488" i="39"/>
  <c r="F468" i="39"/>
  <c r="F280" i="39"/>
  <c r="F219" i="39"/>
  <c r="F182" i="39"/>
  <c r="F130" i="39"/>
  <c r="F104" i="39"/>
  <c r="F102" i="39"/>
  <c r="F86" i="39"/>
  <c r="F28" i="39"/>
  <c r="F56" i="39"/>
  <c r="D616" i="39"/>
  <c r="D566" i="39"/>
  <c r="D529" i="39"/>
  <c r="D507" i="39"/>
  <c r="D488" i="39"/>
  <c r="D468" i="39"/>
  <c r="D280" i="39"/>
  <c r="D219" i="39"/>
  <c r="D182" i="39"/>
  <c r="D130" i="39"/>
  <c r="D104" i="39"/>
  <c r="D102" i="39"/>
  <c r="D86" i="39"/>
  <c r="D28" i="39"/>
  <c r="G617" i="39"/>
  <c r="G597" i="39"/>
  <c r="G595" i="39"/>
  <c r="G571" i="39"/>
  <c r="G568" i="39"/>
  <c r="G480" i="39"/>
  <c r="G469" i="39"/>
  <c r="G437" i="39"/>
  <c r="G409" i="39"/>
  <c r="G398" i="39"/>
  <c r="G384" i="39"/>
  <c r="G368" i="39"/>
  <c r="G365" i="39"/>
  <c r="G355" i="39"/>
  <c r="G251" i="39"/>
  <c r="G243" i="39"/>
  <c r="G220" i="39"/>
  <c r="G217" i="39"/>
  <c r="G200" i="39"/>
  <c r="G177" i="39"/>
  <c r="G118" i="39"/>
  <c r="G111" i="39"/>
  <c r="G64" i="39"/>
  <c r="G59" i="39"/>
  <c r="G56" i="39"/>
  <c r="F617" i="39"/>
  <c r="F597" i="39"/>
  <c r="F595" i="39"/>
  <c r="F571" i="39"/>
  <c r="F568" i="39"/>
  <c r="F480" i="39"/>
  <c r="F469" i="39"/>
  <c r="F437" i="39"/>
  <c r="F409" i="39"/>
  <c r="F398" i="39"/>
  <c r="F384" i="39"/>
  <c r="F368" i="39"/>
  <c r="F365" i="39"/>
  <c r="F355" i="39"/>
  <c r="F251" i="39"/>
  <c r="F243" i="39"/>
  <c r="F220" i="39"/>
  <c r="F217" i="39"/>
  <c r="F200" i="39"/>
  <c r="F177" i="39"/>
  <c r="F118" i="39"/>
  <c r="F111" i="39"/>
  <c r="F64" i="39"/>
  <c r="F59" i="39"/>
  <c r="D617" i="39"/>
  <c r="D597" i="39"/>
  <c r="D595" i="39"/>
  <c r="D571" i="39"/>
  <c r="D568" i="39"/>
  <c r="D480" i="39"/>
  <c r="D469" i="39"/>
  <c r="D437" i="39"/>
  <c r="D409" i="39"/>
  <c r="D398" i="39"/>
  <c r="D384" i="39"/>
  <c r="D368" i="39"/>
  <c r="D365" i="39"/>
  <c r="D355" i="39"/>
  <c r="D251" i="39"/>
  <c r="D243" i="39"/>
  <c r="D220" i="39"/>
  <c r="D217" i="39"/>
  <c r="D200" i="39"/>
  <c r="D177" i="39"/>
  <c r="D118" i="39"/>
  <c r="D111" i="39"/>
  <c r="D64" i="39"/>
  <c r="D59" i="39"/>
  <c r="D56" i="39"/>
  <c r="G606" i="39"/>
  <c r="G601" i="39"/>
  <c r="G584" i="39"/>
  <c r="G554" i="39"/>
  <c r="G524" i="39"/>
  <c r="G508" i="39"/>
  <c r="G491" i="39"/>
  <c r="G478" i="39"/>
  <c r="G462" i="39"/>
  <c r="G396" i="39"/>
  <c r="G360" i="39"/>
  <c r="G319" i="39"/>
  <c r="G309" i="39"/>
  <c r="G281" i="39"/>
  <c r="G237" i="39"/>
  <c r="G196" i="39"/>
  <c r="F606" i="39"/>
  <c r="F601" i="39"/>
  <c r="F584" i="39"/>
  <c r="F554" i="39"/>
  <c r="F524" i="39"/>
  <c r="F508" i="39"/>
  <c r="F491" i="39"/>
  <c r="F478" i="39"/>
  <c r="F462" i="39"/>
  <c r="F396" i="39"/>
  <c r="F360" i="39"/>
  <c r="F319" i="39"/>
  <c r="F309" i="39"/>
  <c r="F281" i="39"/>
  <c r="F237" i="39"/>
  <c r="F196" i="39"/>
  <c r="D606" i="39"/>
  <c r="D601" i="39"/>
  <c r="D584" i="39"/>
  <c r="D554" i="39"/>
  <c r="D524" i="39"/>
  <c r="D508" i="39"/>
  <c r="D491" i="39"/>
  <c r="D478" i="39"/>
  <c r="D462" i="39"/>
  <c r="D396" i="39"/>
  <c r="D360" i="39"/>
  <c r="D319" i="39"/>
  <c r="D309" i="39"/>
  <c r="D281" i="39"/>
  <c r="D237" i="39"/>
  <c r="D196" i="39"/>
  <c r="G624" i="39"/>
  <c r="G612" i="39"/>
  <c r="G605" i="39"/>
  <c r="G602" i="39"/>
  <c r="G590" i="39"/>
  <c r="G581" i="39"/>
  <c r="G573" i="39"/>
  <c r="G569" i="39"/>
  <c r="G567" i="39"/>
  <c r="G545" i="39"/>
  <c r="G523" i="39"/>
  <c r="G506" i="39"/>
  <c r="G502" i="39"/>
  <c r="G498" i="39"/>
  <c r="G494" i="39"/>
  <c r="G493" i="39"/>
  <c r="G490" i="39"/>
  <c r="G484" i="39"/>
  <c r="G455" i="39"/>
  <c r="G439" i="39"/>
  <c r="G438" i="39"/>
  <c r="G426" i="39"/>
  <c r="G387" i="39"/>
  <c r="G382" i="39"/>
  <c r="G367" i="39"/>
  <c r="G357" i="39"/>
  <c r="G331" i="39"/>
  <c r="G325" i="39"/>
  <c r="G316" i="39"/>
  <c r="G313" i="39"/>
  <c r="G305" i="39"/>
  <c r="G260" i="39"/>
  <c r="G257" i="39"/>
  <c r="G255" i="39"/>
  <c r="G254" i="39"/>
  <c r="G229" i="39"/>
  <c r="G227" i="39"/>
  <c r="G216" i="39"/>
  <c r="G211" i="39"/>
  <c r="G202" i="39"/>
  <c r="G201" i="39"/>
  <c r="G199" i="39"/>
  <c r="G193" i="39"/>
  <c r="G188" i="39"/>
  <c r="G187" i="39"/>
  <c r="G186" i="39"/>
  <c r="G181" i="39"/>
  <c r="G170" i="39"/>
  <c r="G169" i="39"/>
  <c r="G167" i="39"/>
  <c r="G166" i="39"/>
  <c r="G162" i="39"/>
  <c r="G153" i="39"/>
  <c r="G148" i="39"/>
  <c r="G145" i="39"/>
  <c r="G140" i="39"/>
  <c r="G136" i="39"/>
  <c r="G117" i="39"/>
  <c r="G115" i="39"/>
  <c r="G107" i="39"/>
  <c r="G99" i="39"/>
  <c r="G98" i="39"/>
  <c r="G94" i="39"/>
  <c r="G90" i="39"/>
  <c r="G89" i="39"/>
  <c r="G80" i="39"/>
  <c r="G75" i="39"/>
  <c r="G72" i="39"/>
  <c r="G63" i="39"/>
  <c r="G60" i="39"/>
  <c r="G55" i="39"/>
  <c r="G50" i="39"/>
  <c r="G44" i="39"/>
  <c r="G35" i="39"/>
  <c r="G32" i="39"/>
  <c r="G26" i="39"/>
  <c r="G24" i="39"/>
  <c r="G15" i="39"/>
  <c r="G4" i="39"/>
  <c r="F624" i="39"/>
  <c r="F612" i="39"/>
  <c r="F605" i="39"/>
  <c r="F602" i="39"/>
  <c r="F590" i="39"/>
  <c r="F581" i="39"/>
  <c r="F573" i="39"/>
  <c r="F569" i="39"/>
  <c r="F567" i="39"/>
  <c r="F545" i="39"/>
  <c r="F523" i="39"/>
  <c r="F506" i="39"/>
  <c r="F502" i="39"/>
  <c r="F498" i="39"/>
  <c r="F494" i="39"/>
  <c r="F493" i="39"/>
  <c r="F490" i="39"/>
  <c r="F484" i="39"/>
  <c r="F455" i="39"/>
  <c r="F439" i="39"/>
  <c r="F438" i="39"/>
  <c r="F426" i="39"/>
  <c r="F387" i="39"/>
  <c r="F382" i="39"/>
  <c r="F367" i="39"/>
  <c r="F357" i="39"/>
  <c r="F331" i="39"/>
  <c r="F325" i="39"/>
  <c r="F316" i="39"/>
  <c r="F313" i="39"/>
  <c r="F305" i="39"/>
  <c r="F260" i="39"/>
  <c r="F257" i="39"/>
  <c r="F255" i="39"/>
  <c r="F254" i="39"/>
  <c r="F229" i="39"/>
  <c r="F227" i="39"/>
  <c r="F216" i="39"/>
  <c r="F211" i="39"/>
  <c r="F202" i="39"/>
  <c r="F201" i="39"/>
  <c r="F199" i="39"/>
  <c r="F193" i="39"/>
  <c r="F188" i="39"/>
  <c r="F187" i="39"/>
  <c r="F186" i="39"/>
  <c r="F181" i="39"/>
  <c r="F170" i="39"/>
  <c r="F169" i="39"/>
  <c r="F167" i="39"/>
  <c r="F166" i="39"/>
  <c r="F162" i="39"/>
  <c r="F153" i="39"/>
  <c r="F148" i="39"/>
  <c r="F145" i="39"/>
  <c r="F140" i="39"/>
  <c r="F136" i="39"/>
  <c r="F117" i="39"/>
  <c r="F115" i="39"/>
  <c r="F107" i="39"/>
  <c r="F99" i="39"/>
  <c r="F98" i="39"/>
  <c r="F94" i="39"/>
  <c r="F90" i="39"/>
  <c r="F89" i="39"/>
  <c r="F80" i="39"/>
  <c r="F75" i="39"/>
  <c r="F72" i="39"/>
  <c r="F63" i="39"/>
  <c r="F60" i="39"/>
  <c r="F55" i="39"/>
  <c r="F50" i="39"/>
  <c r="F44" i="39"/>
  <c r="F35" i="39"/>
  <c r="F32" i="39"/>
  <c r="F26" i="39"/>
  <c r="F24" i="39"/>
  <c r="F15" i="39"/>
  <c r="F4" i="39"/>
  <c r="D624" i="39"/>
  <c r="D612" i="39"/>
  <c r="D605" i="39"/>
  <c r="D602" i="39"/>
  <c r="D590" i="39"/>
  <c r="D581" i="39"/>
  <c r="D573" i="39"/>
  <c r="D569" i="39"/>
  <c r="D567" i="39"/>
  <c r="D545" i="39"/>
  <c r="D523" i="39"/>
  <c r="D506" i="39"/>
  <c r="D502" i="39"/>
  <c r="D498" i="39"/>
  <c r="D494" i="39"/>
  <c r="D493" i="39"/>
  <c r="D490" i="39"/>
  <c r="D484" i="39"/>
  <c r="D455" i="39"/>
  <c r="D439" i="39"/>
  <c r="D438" i="39"/>
  <c r="D426" i="39"/>
  <c r="D387" i="39"/>
  <c r="D382" i="39"/>
  <c r="D367" i="39"/>
  <c r="D357" i="39"/>
  <c r="D331" i="39"/>
  <c r="D325" i="39"/>
  <c r="D316" i="39"/>
  <c r="D313" i="39"/>
  <c r="D305" i="39"/>
  <c r="D260" i="39"/>
  <c r="D257" i="39"/>
  <c r="D255" i="39"/>
  <c r="D254" i="39"/>
  <c r="D229" i="39"/>
  <c r="D227" i="39"/>
  <c r="D216" i="39"/>
  <c r="D211" i="39"/>
  <c r="D202" i="39"/>
  <c r="D201" i="39"/>
  <c r="D199" i="39"/>
  <c r="D193" i="39"/>
  <c r="D188" i="39"/>
  <c r="D187" i="39"/>
  <c r="D186" i="39"/>
  <c r="D181" i="39"/>
  <c r="D170" i="39"/>
  <c r="D169" i="39"/>
  <c r="D167" i="39"/>
  <c r="D166" i="39"/>
  <c r="D162" i="39"/>
  <c r="D153" i="39"/>
  <c r="D148" i="39"/>
  <c r="D145" i="39"/>
  <c r="D140" i="39"/>
  <c r="D136" i="39"/>
  <c r="D117" i="39"/>
  <c r="D115" i="39"/>
  <c r="D107" i="39"/>
  <c r="D99" i="39"/>
  <c r="D98" i="39"/>
  <c r="D94" i="39"/>
  <c r="D90" i="39"/>
  <c r="D89" i="39"/>
  <c r="D80" i="39"/>
  <c r="D75" i="39"/>
  <c r="D72" i="39"/>
  <c r="D63" i="39"/>
  <c r="D60" i="39"/>
  <c r="D55" i="39"/>
  <c r="D50" i="39"/>
  <c r="D44" i="39"/>
  <c r="D35" i="39"/>
  <c r="D32" i="39"/>
  <c r="D26" i="39"/>
  <c r="D24" i="39"/>
  <c r="D15" i="39"/>
  <c r="D4" i="39"/>
  <c r="G593" i="39"/>
  <c r="G540" i="39"/>
  <c r="G538" i="39"/>
  <c r="G515" i="39"/>
  <c r="G513" i="39"/>
  <c r="G512" i="39"/>
  <c r="G503" i="39"/>
  <c r="G483" i="39"/>
  <c r="G472" i="39"/>
  <c r="G471" i="39"/>
  <c r="G447" i="39"/>
  <c r="G430" i="39"/>
  <c r="G429" i="39"/>
  <c r="G418" i="39"/>
  <c r="G358" i="39"/>
  <c r="G342" i="39"/>
  <c r="G335" i="39"/>
  <c r="G334" i="39"/>
  <c r="G320" i="39"/>
  <c r="G318" i="39"/>
  <c r="G315" i="39"/>
  <c r="G302" i="39"/>
  <c r="G297" i="39"/>
  <c r="G294" i="39"/>
  <c r="G286" i="39"/>
  <c r="G284" i="39"/>
  <c r="G283" i="39"/>
  <c r="G274" i="39"/>
  <c r="G270" i="39"/>
  <c r="G269" i="39"/>
  <c r="G267" i="39"/>
  <c r="G264" i="39"/>
  <c r="G263" i="39"/>
  <c r="G248" i="39"/>
  <c r="G241" i="39"/>
  <c r="G233" i="39"/>
  <c r="G225" i="39"/>
  <c r="G215" i="39"/>
  <c r="G203" i="39"/>
  <c r="G198" i="39"/>
  <c r="G191" i="39"/>
  <c r="G185" i="39"/>
  <c r="G174" i="39"/>
  <c r="G159" i="39"/>
  <c r="G156" i="39"/>
  <c r="G154" i="39"/>
  <c r="G141" i="39"/>
  <c r="G138" i="39"/>
  <c r="G123" i="39"/>
  <c r="G116" i="39"/>
  <c r="G113" i="39"/>
  <c r="G109" i="39"/>
  <c r="G88" i="39"/>
  <c r="G82" i="39"/>
  <c r="G76" i="39"/>
  <c r="G70" i="39"/>
  <c r="G67" i="39"/>
  <c r="G62" i="39"/>
  <c r="G54" i="39"/>
  <c r="G51" i="39"/>
  <c r="G49" i="39"/>
  <c r="G45" i="39"/>
  <c r="G40" i="39"/>
  <c r="G39" i="39"/>
  <c r="G29" i="39"/>
  <c r="G18" i="39"/>
  <c r="G10" i="39"/>
  <c r="G9" i="39"/>
  <c r="F593" i="39"/>
  <c r="F540" i="39"/>
  <c r="F538" i="39"/>
  <c r="F515" i="39"/>
  <c r="F513" i="39"/>
  <c r="F512" i="39"/>
  <c r="F503" i="39"/>
  <c r="F483" i="39"/>
  <c r="F472" i="39"/>
  <c r="F471" i="39"/>
  <c r="F447" i="39"/>
  <c r="F430" i="39"/>
  <c r="F429" i="39"/>
  <c r="F418" i="39"/>
  <c r="F358" i="39"/>
  <c r="F342" i="39"/>
  <c r="F335" i="39"/>
  <c r="F334" i="39"/>
  <c r="F320" i="39"/>
  <c r="F318" i="39"/>
  <c r="F315" i="39"/>
  <c r="F302" i="39"/>
  <c r="F297" i="39"/>
  <c r="F294" i="39"/>
  <c r="F286" i="39"/>
  <c r="F284" i="39"/>
  <c r="F283" i="39"/>
  <c r="F274" i="39"/>
  <c r="F270" i="39"/>
  <c r="F269" i="39"/>
  <c r="F267" i="39"/>
  <c r="F264" i="39"/>
  <c r="F263" i="39"/>
  <c r="F248" i="39"/>
  <c r="F241" i="39"/>
  <c r="F233" i="39"/>
  <c r="F225" i="39"/>
  <c r="F215" i="39"/>
  <c r="F203" i="39"/>
  <c r="F198" i="39"/>
  <c r="F191" i="39"/>
  <c r="F185" i="39"/>
  <c r="F174" i="39"/>
  <c r="F159" i="39"/>
  <c r="F156" i="39"/>
  <c r="F154" i="39"/>
  <c r="F141" i="39"/>
  <c r="F138" i="39"/>
  <c r="F123" i="39"/>
  <c r="F116" i="39"/>
  <c r="F113" i="39"/>
  <c r="F109" i="39"/>
  <c r="F88" i="39"/>
  <c r="F82" i="39"/>
  <c r="F76" i="39"/>
  <c r="F70" i="39"/>
  <c r="F67" i="39"/>
  <c r="F62" i="39"/>
  <c r="F54" i="39"/>
  <c r="F51" i="39"/>
  <c r="F49" i="39"/>
  <c r="F45" i="39"/>
  <c r="F40" i="39"/>
  <c r="F39" i="39"/>
  <c r="F29" i="39"/>
  <c r="F18" i="39"/>
  <c r="F10" i="39"/>
  <c r="F9" i="39"/>
  <c r="D593" i="39"/>
  <c r="D540" i="39"/>
  <c r="D538" i="39"/>
  <c r="D515" i="39"/>
  <c r="D513" i="39"/>
  <c r="D512" i="39"/>
  <c r="D503" i="39"/>
  <c r="D483" i="39"/>
  <c r="D472" i="39"/>
  <c r="D471" i="39"/>
  <c r="D447" i="39"/>
  <c r="D430" i="39"/>
  <c r="D429" i="39"/>
  <c r="D418" i="39"/>
  <c r="D358" i="39"/>
  <c r="D342" i="39"/>
  <c r="D335" i="39"/>
  <c r="D334" i="39"/>
  <c r="D320" i="39"/>
  <c r="D318" i="39"/>
  <c r="D315" i="39"/>
  <c r="D302" i="39"/>
  <c r="D297" i="39"/>
  <c r="D294" i="39"/>
  <c r="D286" i="39"/>
  <c r="D284" i="39"/>
  <c r="D283" i="39"/>
  <c r="D274" i="39"/>
  <c r="D270" i="39"/>
  <c r="D269" i="39"/>
  <c r="D267" i="39"/>
  <c r="D264" i="39"/>
  <c r="D263" i="39"/>
  <c r="D248" i="39"/>
  <c r="D241" i="39"/>
  <c r="D233" i="39"/>
  <c r="D225" i="39"/>
  <c r="D215" i="39"/>
  <c r="D203" i="39"/>
  <c r="D198" i="39"/>
  <c r="D191" i="39"/>
  <c r="D185" i="39"/>
  <c r="D174" i="39"/>
  <c r="D159" i="39"/>
  <c r="D156" i="39"/>
  <c r="D154" i="39"/>
  <c r="D141" i="39"/>
  <c r="D138" i="39"/>
  <c r="D123" i="39"/>
  <c r="D116" i="39"/>
  <c r="D113" i="39"/>
  <c r="D109" i="39"/>
  <c r="D88" i="39"/>
  <c r="D82" i="39"/>
  <c r="D76" i="39"/>
  <c r="D70" i="39"/>
  <c r="D67" i="39"/>
  <c r="D62" i="39"/>
  <c r="D54" i="39"/>
  <c r="D51" i="39"/>
  <c r="D49" i="39"/>
  <c r="D45" i="39"/>
  <c r="D40" i="39"/>
  <c r="D39" i="39"/>
  <c r="D29" i="39"/>
  <c r="D18" i="39"/>
  <c r="D10" i="39"/>
  <c r="D9" i="39"/>
  <c r="G610" i="39"/>
  <c r="G608" i="39"/>
  <c r="G497" i="39"/>
  <c r="G477" i="39"/>
  <c r="G451" i="39"/>
  <c r="G436" i="39"/>
  <c r="G397" i="39"/>
  <c r="G394" i="39"/>
  <c r="G392" i="39"/>
  <c r="G391" i="39"/>
  <c r="G370" i="39"/>
  <c r="G352" i="39"/>
  <c r="G346" i="39"/>
  <c r="G345" i="39"/>
  <c r="G339" i="39"/>
  <c r="G306" i="39"/>
  <c r="G301" i="39"/>
  <c r="G279" i="39"/>
  <c r="G276" i="39"/>
  <c r="G275" i="39"/>
  <c r="G266" i="39"/>
  <c r="G262" i="39"/>
  <c r="G204" i="39"/>
  <c r="G195" i="39"/>
  <c r="G178" i="39"/>
  <c r="G139" i="39"/>
  <c r="G133" i="39"/>
  <c r="G121" i="39"/>
  <c r="G84" i="39"/>
  <c r="G53" i="39"/>
  <c r="G43" i="39"/>
  <c r="F610" i="39"/>
  <c r="F608" i="39"/>
  <c r="F497" i="39"/>
  <c r="F477" i="39"/>
  <c r="F451" i="39"/>
  <c r="F436" i="39"/>
  <c r="F397" i="39"/>
  <c r="F394" i="39"/>
  <c r="F392" i="39"/>
  <c r="F391" i="39"/>
  <c r="F370" i="39"/>
  <c r="F352" i="39"/>
  <c r="F346" i="39"/>
  <c r="F345" i="39"/>
  <c r="F339" i="39"/>
  <c r="F306" i="39"/>
  <c r="F301" i="39"/>
  <c r="F279" i="39"/>
  <c r="F276" i="39"/>
  <c r="F275" i="39"/>
  <c r="F266" i="39"/>
  <c r="F262" i="39"/>
  <c r="F204" i="39"/>
  <c r="F195" i="39"/>
  <c r="F178" i="39"/>
  <c r="F139" i="39"/>
  <c r="F133" i="39"/>
  <c r="F121" i="39"/>
  <c r="F84" i="39"/>
  <c r="F53" i="39"/>
  <c r="F43" i="39"/>
  <c r="D610" i="39"/>
  <c r="D608" i="39"/>
  <c r="D497" i="39"/>
  <c r="D477" i="39"/>
  <c r="D451" i="39"/>
  <c r="D436" i="39"/>
  <c r="D397" i="39"/>
  <c r="D394" i="39"/>
  <c r="D392" i="39"/>
  <c r="D391" i="39"/>
  <c r="D370" i="39"/>
  <c r="D352" i="39"/>
  <c r="D346" i="39"/>
  <c r="D345" i="39"/>
  <c r="D339" i="39"/>
  <c r="D306" i="39"/>
  <c r="D301" i="39"/>
  <c r="D279" i="39"/>
  <c r="D276" i="39"/>
  <c r="D275" i="39"/>
  <c r="D266" i="39"/>
  <c r="D262" i="39"/>
  <c r="D204" i="39"/>
  <c r="D195" i="39"/>
  <c r="D178" i="39"/>
  <c r="D139" i="39"/>
  <c r="D133" i="39"/>
  <c r="D121" i="39"/>
  <c r="D84" i="39"/>
  <c r="D53" i="39"/>
  <c r="D43" i="39"/>
  <c r="G619" i="39"/>
  <c r="G598" i="39"/>
  <c r="G585" i="39"/>
  <c r="G575" i="39"/>
  <c r="G565" i="39"/>
  <c r="G548" i="39"/>
  <c r="G534" i="39"/>
  <c r="G486" i="39"/>
  <c r="G475" i="39"/>
  <c r="G461" i="39"/>
  <c r="G453" i="39"/>
  <c r="G440" i="39"/>
  <c r="G432" i="39"/>
  <c r="G428" i="39"/>
  <c r="G407" i="39"/>
  <c r="G388" i="39"/>
  <c r="G373" i="39"/>
  <c r="G351" i="39"/>
  <c r="G349" i="39"/>
  <c r="G333" i="39"/>
  <c r="G332" i="39"/>
  <c r="G328" i="39"/>
  <c r="G326" i="39"/>
  <c r="G292" i="39"/>
  <c r="G235" i="39"/>
  <c r="G228" i="39"/>
  <c r="G224" i="39"/>
  <c r="G192" i="39"/>
  <c r="G184" i="39"/>
  <c r="G175" i="39"/>
  <c r="G172" i="39"/>
  <c r="G149" i="39"/>
  <c r="G132" i="39"/>
  <c r="G124" i="39"/>
  <c r="G87" i="39"/>
  <c r="G81" i="39"/>
  <c r="G78" i="39"/>
  <c r="G73" i="39"/>
  <c r="G65" i="39"/>
  <c r="G41" i="39"/>
  <c r="G25" i="39"/>
  <c r="G17" i="39"/>
  <c r="G8" i="39"/>
  <c r="G5" i="39"/>
  <c r="F619" i="39"/>
  <c r="F598" i="39"/>
  <c r="F585" i="39"/>
  <c r="F575" i="39"/>
  <c r="F565" i="39"/>
  <c r="F548" i="39"/>
  <c r="F534" i="39"/>
  <c r="F486" i="39"/>
  <c r="F475" i="39"/>
  <c r="F461" i="39"/>
  <c r="F453" i="39"/>
  <c r="F440" i="39"/>
  <c r="F432" i="39"/>
  <c r="F428" i="39"/>
  <c r="F407" i="39"/>
  <c r="F388" i="39"/>
  <c r="F373" i="39"/>
  <c r="F351" i="39"/>
  <c r="F349" i="39"/>
  <c r="F333" i="39"/>
  <c r="F332" i="39"/>
  <c r="F328" i="39"/>
  <c r="F326" i="39"/>
  <c r="F292" i="39"/>
  <c r="F235" i="39"/>
  <c r="F228" i="39"/>
  <c r="F224" i="39"/>
  <c r="F192" i="39"/>
  <c r="F184" i="39"/>
  <c r="F175" i="39"/>
  <c r="F172" i="39"/>
  <c r="F149" i="39"/>
  <c r="F132" i="39"/>
  <c r="F124" i="39"/>
  <c r="F87" i="39"/>
  <c r="F81" i="39"/>
  <c r="F78" i="39"/>
  <c r="F73" i="39"/>
  <c r="F65" i="39"/>
  <c r="F41" i="39"/>
  <c r="F25" i="39"/>
  <c r="F17" i="39"/>
  <c r="F8" i="39"/>
  <c r="F5" i="39"/>
  <c r="E619" i="39"/>
  <c r="E598" i="39"/>
  <c r="E585" i="39"/>
  <c r="E575" i="39"/>
  <c r="E565" i="39"/>
  <c r="E548" i="39"/>
  <c r="E534" i="39"/>
  <c r="E486" i="39"/>
  <c r="E475" i="39"/>
  <c r="E461" i="39"/>
  <c r="E453" i="39"/>
  <c r="E440" i="39"/>
  <c r="E432" i="39"/>
  <c r="E428" i="39"/>
  <c r="E407" i="39"/>
  <c r="E388" i="39"/>
  <c r="E373" i="39"/>
  <c r="E351" i="39"/>
  <c r="E349" i="39"/>
  <c r="E333" i="39"/>
  <c r="E332" i="39"/>
  <c r="E328" i="39"/>
  <c r="E326" i="39"/>
  <c r="E292" i="39"/>
  <c r="E235" i="39"/>
  <c r="E228" i="39"/>
  <c r="E224" i="39"/>
  <c r="E192" i="39"/>
  <c r="E184" i="39"/>
  <c r="E175" i="39"/>
  <c r="E172" i="39"/>
  <c r="E149" i="39"/>
  <c r="E132" i="39"/>
  <c r="E124" i="39"/>
  <c r="E87" i="39"/>
  <c r="E81" i="39"/>
  <c r="E78" i="39"/>
  <c r="E73" i="39"/>
  <c r="E65" i="39"/>
  <c r="E41" i="39"/>
  <c r="E25" i="39"/>
  <c r="E17" i="39"/>
  <c r="E8" i="39"/>
  <c r="E5" i="39"/>
  <c r="D619" i="39"/>
  <c r="D598" i="39"/>
  <c r="D585" i="39"/>
  <c r="D575" i="39"/>
  <c r="D565" i="39"/>
  <c r="D548" i="39"/>
  <c r="D534" i="39"/>
  <c r="D486" i="39"/>
  <c r="D475" i="39"/>
  <c r="D461" i="39"/>
  <c r="D453" i="39"/>
  <c r="D440" i="39"/>
  <c r="D432" i="39"/>
  <c r="D428" i="39"/>
  <c r="D407" i="39"/>
  <c r="D388" i="39"/>
  <c r="D373" i="39"/>
  <c r="D351" i="39"/>
  <c r="D349" i="39"/>
  <c r="D333" i="39"/>
  <c r="D332" i="39"/>
  <c r="D328" i="39"/>
  <c r="D326" i="39"/>
  <c r="D292" i="39"/>
  <c r="D235" i="39"/>
  <c r="D228" i="39"/>
  <c r="D224" i="39"/>
  <c r="D192" i="39"/>
  <c r="D184" i="39"/>
  <c r="D175" i="39"/>
  <c r="D172" i="39"/>
  <c r="D149" i="39"/>
  <c r="D132" i="39"/>
  <c r="D124" i="39"/>
  <c r="D87" i="39"/>
  <c r="D81" i="39"/>
  <c r="D78" i="39"/>
  <c r="D73" i="39"/>
  <c r="D65" i="39"/>
  <c r="D41" i="39"/>
  <c r="D25" i="39"/>
  <c r="D17" i="39"/>
  <c r="D8" i="39"/>
  <c r="D5" i="39"/>
  <c r="G604" i="39"/>
  <c r="G560" i="39"/>
  <c r="G535" i="39"/>
  <c r="G532" i="39"/>
  <c r="G520" i="39"/>
  <c r="G519" i="39"/>
  <c r="G518" i="39"/>
  <c r="G496" i="39"/>
  <c r="G489" i="39"/>
  <c r="G467" i="39"/>
  <c r="G456" i="39"/>
  <c r="G454" i="39"/>
  <c r="G446" i="39"/>
  <c r="G383" i="39"/>
  <c r="G375" i="39"/>
  <c r="G374" i="39"/>
  <c r="G366" i="39"/>
  <c r="G353" i="39"/>
  <c r="G340" i="39"/>
  <c r="G311" i="39"/>
  <c r="G308" i="39"/>
  <c r="G307" i="39"/>
  <c r="G303" i="39"/>
  <c r="G298" i="39"/>
  <c r="G290" i="39"/>
  <c r="G289" i="39"/>
  <c r="G277" i="39"/>
  <c r="G259" i="39"/>
  <c r="G258" i="39"/>
  <c r="G236" i="39"/>
  <c r="G234" i="39"/>
  <c r="G230" i="39"/>
  <c r="G214" i="39"/>
  <c r="G213" i="39"/>
  <c r="G210" i="39"/>
  <c r="G206" i="39"/>
  <c r="G194" i="39"/>
  <c r="G171" i="39"/>
  <c r="G158" i="39"/>
  <c r="G155" i="39"/>
  <c r="G150" i="39"/>
  <c r="G128" i="39"/>
  <c r="G110" i="39"/>
  <c r="G79" i="39"/>
  <c r="G58" i="39"/>
  <c r="G37" i="39"/>
  <c r="G21" i="39"/>
  <c r="G3" i="39"/>
  <c r="F604" i="39"/>
  <c r="F560" i="39"/>
  <c r="F535" i="39"/>
  <c r="F532" i="39"/>
  <c r="F520" i="39"/>
  <c r="F519" i="39"/>
  <c r="F518" i="39"/>
  <c r="F496" i="39"/>
  <c r="F489" i="39"/>
  <c r="F467" i="39"/>
  <c r="F456" i="39"/>
  <c r="F454" i="39"/>
  <c r="F446" i="39"/>
  <c r="F383" i="39"/>
  <c r="F375" i="39"/>
  <c r="F374" i="39"/>
  <c r="F366" i="39"/>
  <c r="F353" i="39"/>
  <c r="F340" i="39"/>
  <c r="F311" i="39"/>
  <c r="F308" i="39"/>
  <c r="F307" i="39"/>
  <c r="F303" i="39"/>
  <c r="F298" i="39"/>
  <c r="F290" i="39"/>
  <c r="F289" i="39"/>
  <c r="F277" i="39"/>
  <c r="F259" i="39"/>
  <c r="F258" i="39"/>
  <c r="F236" i="39"/>
  <c r="F234" i="39"/>
  <c r="F230" i="39"/>
  <c r="F214" i="39"/>
  <c r="F213" i="39"/>
  <c r="F210" i="39"/>
  <c r="F206" i="39"/>
  <c r="F194" i="39"/>
  <c r="F171" i="39"/>
  <c r="F158" i="39"/>
  <c r="F155" i="39"/>
  <c r="F150" i="39"/>
  <c r="F128" i="39"/>
  <c r="F110" i="39"/>
  <c r="F79" i="39"/>
  <c r="F58" i="39"/>
  <c r="F37" i="39"/>
  <c r="F21" i="39"/>
  <c r="F3" i="39"/>
  <c r="E604" i="39"/>
  <c r="E560" i="39"/>
  <c r="E535" i="39"/>
  <c r="E532" i="39"/>
  <c r="E520" i="39"/>
  <c r="E519" i="39"/>
  <c r="E518" i="39"/>
  <c r="E496" i="39"/>
  <c r="E489" i="39"/>
  <c r="E467" i="39"/>
  <c r="E456" i="39"/>
  <c r="E454" i="39"/>
  <c r="E446" i="39"/>
  <c r="E383" i="39"/>
  <c r="E375" i="39"/>
  <c r="E374" i="39"/>
  <c r="E366" i="39"/>
  <c r="E353" i="39"/>
  <c r="E340" i="39"/>
  <c r="E311" i="39"/>
  <c r="E308" i="39"/>
  <c r="E307" i="39"/>
  <c r="E303" i="39"/>
  <c r="E298" i="39"/>
  <c r="E290" i="39"/>
  <c r="E289" i="39"/>
  <c r="E277" i="39"/>
  <c r="E259" i="39"/>
  <c r="E258" i="39"/>
  <c r="E236" i="39"/>
  <c r="E234" i="39"/>
  <c r="E230" i="39"/>
  <c r="E214" i="39"/>
  <c r="E213" i="39"/>
  <c r="E210" i="39"/>
  <c r="E206" i="39"/>
  <c r="E194" i="39"/>
  <c r="E171" i="39"/>
  <c r="E158" i="39"/>
  <c r="E155" i="39"/>
  <c r="E150" i="39"/>
  <c r="E128" i="39"/>
  <c r="E110" i="39"/>
  <c r="E79" i="39"/>
  <c r="E58" i="39"/>
  <c r="E37" i="39"/>
  <c r="E21" i="39"/>
  <c r="E3" i="39"/>
  <c r="D604" i="39"/>
  <c r="D560" i="39"/>
  <c r="D535" i="39"/>
  <c r="D532" i="39"/>
  <c r="D520" i="39"/>
  <c r="D519" i="39"/>
  <c r="D518" i="39"/>
  <c r="D496" i="39"/>
  <c r="D489" i="39"/>
  <c r="D467" i="39"/>
  <c r="D456" i="39"/>
  <c r="D454" i="39"/>
  <c r="D446" i="39"/>
  <c r="D383" i="39"/>
  <c r="D375" i="39"/>
  <c r="D374" i="39"/>
  <c r="D366" i="39"/>
  <c r="D353" i="39"/>
  <c r="D340" i="39"/>
  <c r="D311" i="39"/>
  <c r="D308" i="39"/>
  <c r="D307" i="39"/>
  <c r="D303" i="39"/>
  <c r="D298" i="39"/>
  <c r="D290" i="39"/>
  <c r="D289" i="39"/>
  <c r="D277" i="39"/>
  <c r="D259" i="39"/>
  <c r="D258" i="39"/>
  <c r="D236" i="39"/>
  <c r="D234" i="39"/>
  <c r="D230" i="39"/>
  <c r="D214" i="39"/>
  <c r="D213" i="39"/>
  <c r="D210" i="39"/>
  <c r="D206" i="39"/>
  <c r="D194" i="39"/>
  <c r="D171" i="39"/>
  <c r="D158" i="39"/>
  <c r="D155" i="39"/>
  <c r="D150" i="39"/>
  <c r="D128" i="39"/>
  <c r="D110" i="39"/>
  <c r="D79" i="39"/>
  <c r="D58" i="39"/>
  <c r="D37" i="39"/>
  <c r="D21" i="39"/>
  <c r="D3" i="39"/>
  <c r="G618" i="39"/>
  <c r="G551" i="39"/>
  <c r="G542" i="39"/>
  <c r="G537" i="39"/>
  <c r="G525" i="39"/>
  <c r="G433" i="39"/>
  <c r="G389" i="39"/>
  <c r="G361" i="39"/>
  <c r="G359" i="39"/>
  <c r="G338" i="39"/>
  <c r="G324" i="39"/>
  <c r="G321" i="39"/>
  <c r="G304" i="39"/>
  <c r="G300" i="39"/>
  <c r="G249" i="39"/>
  <c r="G247" i="39"/>
  <c r="G212" i="39"/>
  <c r="G189" i="39"/>
  <c r="G165" i="39"/>
  <c r="G163" i="39"/>
  <c r="G152" i="39"/>
  <c r="G134" i="39"/>
  <c r="G120" i="39"/>
  <c r="G97" i="39"/>
  <c r="G83" i="39"/>
  <c r="G31" i="39"/>
  <c r="F618" i="39"/>
  <c r="F551" i="39"/>
  <c r="F542" i="39"/>
  <c r="F537" i="39"/>
  <c r="F525" i="39"/>
  <c r="F433" i="39"/>
  <c r="F389" i="39"/>
  <c r="F361" i="39"/>
  <c r="F359" i="39"/>
  <c r="F338" i="39"/>
  <c r="F324" i="39"/>
  <c r="F321" i="39"/>
  <c r="F304" i="39"/>
  <c r="F300" i="39"/>
  <c r="F249" i="39"/>
  <c r="F247" i="39"/>
  <c r="F212" i="39"/>
  <c r="F189" i="39"/>
  <c r="F165" i="39"/>
  <c r="F163" i="39"/>
  <c r="F152" i="39"/>
  <c r="F134" i="39"/>
  <c r="F120" i="39"/>
  <c r="F97" i="39"/>
  <c r="F83" i="39"/>
  <c r="F31" i="39"/>
  <c r="E618" i="39"/>
  <c r="E551" i="39"/>
  <c r="E542" i="39"/>
  <c r="E537" i="39"/>
  <c r="E525" i="39"/>
  <c r="E433" i="39"/>
  <c r="E389" i="39"/>
  <c r="E361" i="39"/>
  <c r="E359" i="39"/>
  <c r="E338" i="39"/>
  <c r="E324" i="39"/>
  <c r="E321" i="39"/>
  <c r="E304" i="39"/>
  <c r="E300" i="39"/>
  <c r="E249" i="39"/>
  <c r="E247" i="39"/>
  <c r="E212" i="39"/>
  <c r="E189" i="39"/>
  <c r="E165" i="39"/>
  <c r="E163" i="39"/>
  <c r="E152" i="39"/>
  <c r="E134" i="39"/>
  <c r="E120" i="39"/>
  <c r="E97" i="39"/>
  <c r="E83" i="39"/>
  <c r="E31" i="39"/>
  <c r="D618" i="39"/>
  <c r="D551" i="39"/>
  <c r="D542" i="39"/>
  <c r="D537" i="39"/>
  <c r="D525" i="39"/>
  <c r="D433" i="39"/>
  <c r="D389" i="39"/>
  <c r="D361" i="39"/>
  <c r="D359" i="39"/>
  <c r="D338" i="39"/>
  <c r="D324" i="39"/>
  <c r="D321" i="39"/>
  <c r="D304" i="39"/>
  <c r="D300" i="39"/>
  <c r="D249" i="39"/>
  <c r="D247" i="39"/>
  <c r="D212" i="39"/>
  <c r="D189" i="39"/>
  <c r="D165" i="39"/>
  <c r="D163" i="39"/>
  <c r="D152" i="39"/>
  <c r="D134" i="39"/>
  <c r="D120" i="39"/>
  <c r="D97" i="39"/>
  <c r="D83" i="39"/>
  <c r="D31" i="39"/>
  <c r="G614" i="39"/>
  <c r="G600" i="39"/>
  <c r="G553" i="39"/>
  <c r="G546" i="39"/>
  <c r="G544" i="39"/>
  <c r="G504" i="39"/>
  <c r="G457" i="39"/>
  <c r="G452" i="39"/>
  <c r="G421" i="39"/>
  <c r="G416" i="39"/>
  <c r="G412" i="39"/>
  <c r="G408" i="39"/>
  <c r="G381" i="39"/>
  <c r="G278" i="39"/>
  <c r="G93" i="39"/>
  <c r="F614" i="39"/>
  <c r="F600" i="39"/>
  <c r="F553" i="39"/>
  <c r="F546" i="39"/>
  <c r="F544" i="39"/>
  <c r="F504" i="39"/>
  <c r="F457" i="39"/>
  <c r="F452" i="39"/>
  <c r="F421" i="39"/>
  <c r="F416" i="39"/>
  <c r="F412" i="39"/>
  <c r="F408" i="39"/>
  <c r="F381" i="39"/>
  <c r="F278" i="39"/>
  <c r="F93" i="39"/>
  <c r="E614" i="39"/>
  <c r="E600" i="39"/>
  <c r="E553" i="39"/>
  <c r="E546" i="39"/>
  <c r="E544" i="39"/>
  <c r="E504" i="39"/>
  <c r="E457" i="39"/>
  <c r="E452" i="39"/>
  <c r="E421" i="39"/>
  <c r="E416" i="39"/>
  <c r="E412" i="39"/>
  <c r="E408" i="39"/>
  <c r="E381" i="39"/>
  <c r="E278" i="39"/>
  <c r="E93" i="39"/>
  <c r="D614" i="39"/>
  <c r="D600" i="39"/>
  <c r="D553" i="39"/>
  <c r="D546" i="39"/>
  <c r="D544" i="39"/>
  <c r="D504" i="39"/>
  <c r="D457" i="39"/>
  <c r="D452" i="39"/>
  <c r="D421" i="39"/>
  <c r="D416" i="39"/>
  <c r="D412" i="39"/>
  <c r="D408" i="39"/>
  <c r="D381" i="39"/>
  <c r="D278" i="39"/>
  <c r="D93" i="39"/>
  <c r="G621" i="39"/>
  <c r="G594" i="39"/>
  <c r="G577" i="39"/>
  <c r="G576" i="39"/>
  <c r="G552" i="39"/>
  <c r="G550" i="39"/>
  <c r="G526" i="39"/>
  <c r="G509" i="39"/>
  <c r="G492" i="39"/>
  <c r="G485" i="39"/>
  <c r="G476" i="39"/>
  <c r="G465" i="39"/>
  <c r="G459" i="39"/>
  <c r="G458" i="39"/>
  <c r="G449" i="39"/>
  <c r="G448" i="39"/>
  <c r="G435" i="39"/>
  <c r="G425" i="39"/>
  <c r="G415" i="39"/>
  <c r="G414" i="39"/>
  <c r="G411" i="39"/>
  <c r="G401" i="39"/>
  <c r="G390" i="39"/>
  <c r="G314" i="39"/>
  <c r="G295" i="39"/>
  <c r="G282" i="39"/>
  <c r="G271" i="39"/>
  <c r="G265" i="39"/>
  <c r="G261" i="39"/>
  <c r="G256" i="39"/>
  <c r="G250" i="39"/>
  <c r="G221" i="39"/>
  <c r="G218" i="39"/>
  <c r="G207" i="39"/>
  <c r="G205" i="39"/>
  <c r="G176" i="39"/>
  <c r="G147" i="39"/>
  <c r="G146" i="39"/>
  <c r="G142" i="39"/>
  <c r="G137" i="39"/>
  <c r="G135" i="39"/>
  <c r="G129" i="39"/>
  <c r="G125" i="39"/>
  <c r="G122" i="39"/>
  <c r="G103" i="39"/>
  <c r="G101" i="39"/>
  <c r="G100" i="39"/>
  <c r="G95" i="39"/>
  <c r="G69" i="39"/>
  <c r="G66" i="39"/>
  <c r="G61" i="39"/>
  <c r="G47" i="39"/>
  <c r="G46" i="39"/>
  <c r="G42" i="39"/>
  <c r="G38" i="39"/>
  <c r="G27" i="39"/>
  <c r="G20" i="39"/>
  <c r="G11" i="39"/>
  <c r="G14" i="39"/>
  <c r="F621" i="39"/>
  <c r="F594" i="39"/>
  <c r="F577" i="39"/>
  <c r="F576" i="39"/>
  <c r="F552" i="39"/>
  <c r="F550" i="39"/>
  <c r="F526" i="39"/>
  <c r="F509" i="39"/>
  <c r="F492" i="39"/>
  <c r="F485" i="39"/>
  <c r="F476" i="39"/>
  <c r="F465" i="39"/>
  <c r="F459" i="39"/>
  <c r="F458" i="39"/>
  <c r="F449" i="39"/>
  <c r="F448" i="39"/>
  <c r="F435" i="39"/>
  <c r="F425" i="39"/>
  <c r="F415" i="39"/>
  <c r="F414" i="39"/>
  <c r="F411" i="39"/>
  <c r="F401" i="39"/>
  <c r="F390" i="39"/>
  <c r="F314" i="39"/>
  <c r="F295" i="39"/>
  <c r="F282" i="39"/>
  <c r="F271" i="39"/>
  <c r="F265" i="39"/>
  <c r="F261" i="39"/>
  <c r="F256" i="39"/>
  <c r="F250" i="39"/>
  <c r="F221" i="39"/>
  <c r="F218" i="39"/>
  <c r="F207" i="39"/>
  <c r="F205" i="39"/>
  <c r="F176" i="39"/>
  <c r="F147" i="39"/>
  <c r="F146" i="39"/>
  <c r="F142" i="39"/>
  <c r="F137" i="39"/>
  <c r="F135" i="39"/>
  <c r="F129" i="39"/>
  <c r="F125" i="39"/>
  <c r="F122" i="39"/>
  <c r="F103" i="39"/>
  <c r="F101" i="39"/>
  <c r="F100" i="39"/>
  <c r="F95" i="39"/>
  <c r="F69" i="39"/>
  <c r="F66" i="39"/>
  <c r="F61" i="39"/>
  <c r="F47" i="39"/>
  <c r="F46" i="39"/>
  <c r="F42" i="39"/>
  <c r="F38" i="39"/>
  <c r="F27" i="39"/>
  <c r="F20" i="39"/>
  <c r="F11" i="39"/>
  <c r="E621" i="39"/>
  <c r="E594" i="39"/>
  <c r="E577" i="39"/>
  <c r="E576" i="39"/>
  <c r="E552" i="39"/>
  <c r="E550" i="39"/>
  <c r="E526" i="39"/>
  <c r="E509" i="39"/>
  <c r="E492" i="39"/>
  <c r="E485" i="39"/>
  <c r="E476" i="39"/>
  <c r="E465" i="39"/>
  <c r="E459" i="39"/>
  <c r="E458" i="39"/>
  <c r="E449" i="39"/>
  <c r="E448" i="39"/>
  <c r="E435" i="39"/>
  <c r="E425" i="39"/>
  <c r="E415" i="39"/>
  <c r="E414" i="39"/>
  <c r="E411" i="39"/>
  <c r="E401" i="39"/>
  <c r="E390" i="39"/>
  <c r="E314" i="39"/>
  <c r="E295" i="39"/>
  <c r="E282" i="39"/>
  <c r="E271" i="39"/>
  <c r="E265" i="39"/>
  <c r="E261" i="39"/>
  <c r="E256" i="39"/>
  <c r="E250" i="39"/>
  <c r="E221" i="39"/>
  <c r="E218" i="39"/>
  <c r="E207" i="39"/>
  <c r="E205" i="39"/>
  <c r="E176" i="39"/>
  <c r="E147" i="39"/>
  <c r="E146" i="39"/>
  <c r="E142" i="39"/>
  <c r="E137" i="39"/>
  <c r="E135" i="39"/>
  <c r="E129" i="39"/>
  <c r="E125" i="39"/>
  <c r="E122" i="39"/>
  <c r="E103" i="39"/>
  <c r="E101" i="39"/>
  <c r="E100" i="39"/>
  <c r="E95" i="39"/>
  <c r="E69" i="39"/>
  <c r="E66" i="39"/>
  <c r="E61" i="39"/>
  <c r="E47" i="39"/>
  <c r="E46" i="39"/>
  <c r="E42" i="39"/>
  <c r="E38" i="39"/>
  <c r="E27" i="39"/>
  <c r="E20" i="39"/>
  <c r="E11" i="39"/>
  <c r="D621" i="39"/>
  <c r="D594" i="39"/>
  <c r="D577" i="39"/>
  <c r="D576" i="39"/>
  <c r="D552" i="39"/>
  <c r="D550" i="39"/>
  <c r="D526" i="39"/>
  <c r="D509" i="39"/>
  <c r="D492" i="39"/>
  <c r="D485" i="39"/>
  <c r="D476" i="39"/>
  <c r="D465" i="39"/>
  <c r="D459" i="39"/>
  <c r="D458" i="39"/>
  <c r="D449" i="39"/>
  <c r="D448" i="39"/>
  <c r="D435" i="39"/>
  <c r="D425" i="39"/>
  <c r="D415" i="39"/>
  <c r="D414" i="39"/>
  <c r="D411" i="39"/>
  <c r="D401" i="39"/>
  <c r="D390" i="39"/>
  <c r="D314" i="39"/>
  <c r="D295" i="39"/>
  <c r="D282" i="39"/>
  <c r="D271" i="39"/>
  <c r="D265" i="39"/>
  <c r="D261" i="39"/>
  <c r="D256" i="39"/>
  <c r="D250" i="39"/>
  <c r="D221" i="39"/>
  <c r="D218" i="39"/>
  <c r="D207" i="39"/>
  <c r="D205" i="39"/>
  <c r="D176" i="39"/>
  <c r="D147" i="39"/>
  <c r="D146" i="39"/>
  <c r="D142" i="39"/>
  <c r="D137" i="39"/>
  <c r="D135" i="39"/>
  <c r="D129" i="39"/>
  <c r="D125" i="39"/>
  <c r="D122" i="39"/>
  <c r="D103" i="39"/>
  <c r="D101" i="39"/>
  <c r="D100" i="39"/>
  <c r="D95" i="39"/>
  <c r="D69" i="39"/>
  <c r="D66" i="39"/>
  <c r="D61" i="39"/>
  <c r="D47" i="39"/>
  <c r="D46" i="39"/>
  <c r="D42" i="39"/>
  <c r="D38" i="39"/>
  <c r="D27" i="39"/>
  <c r="D20" i="39"/>
  <c r="D11" i="39"/>
  <c r="G613" i="39"/>
  <c r="G580" i="39"/>
  <c r="G579" i="39"/>
  <c r="G514" i="39"/>
  <c r="G487" i="39"/>
  <c r="G481" i="39"/>
  <c r="G460" i="39"/>
  <c r="G445" i="39"/>
  <c r="G442" i="39"/>
  <c r="G431" i="39"/>
  <c r="G424" i="39"/>
  <c r="G350" i="39"/>
  <c r="G348" i="39"/>
  <c r="G245" i="39"/>
  <c r="G238" i="39"/>
  <c r="G179" i="39"/>
  <c r="G151" i="39"/>
  <c r="G119" i="39"/>
  <c r="G114" i="39"/>
  <c r="G71" i="39"/>
  <c r="G52" i="39"/>
  <c r="G30" i="39"/>
  <c r="F580" i="39"/>
  <c r="F579" i="39"/>
  <c r="F514" i="39"/>
  <c r="F487" i="39"/>
  <c r="F481" i="39"/>
  <c r="F460" i="39"/>
  <c r="F445" i="39"/>
  <c r="F442" i="39"/>
  <c r="F431" i="39"/>
  <c r="F424" i="39"/>
  <c r="F350" i="39"/>
  <c r="F348" i="39"/>
  <c r="F245" i="39"/>
  <c r="F238" i="39"/>
  <c r="F179" i="39"/>
  <c r="F151" i="39"/>
  <c r="F119" i="39"/>
  <c r="F114" i="39"/>
  <c r="F71" i="39"/>
  <c r="F52" i="39"/>
  <c r="F30" i="39"/>
  <c r="F14" i="39"/>
  <c r="E613" i="39"/>
  <c r="E580" i="39"/>
  <c r="E579" i="39"/>
  <c r="E514" i="39"/>
  <c r="E487" i="39"/>
  <c r="E481" i="39"/>
  <c r="E460" i="39"/>
  <c r="E445" i="39"/>
  <c r="E442" i="39"/>
  <c r="E431" i="39"/>
  <c r="E424" i="39"/>
  <c r="E350" i="39"/>
  <c r="E348" i="39"/>
  <c r="E245" i="39"/>
  <c r="E238" i="39"/>
  <c r="E179" i="39"/>
  <c r="E151" i="39"/>
  <c r="E119" i="39"/>
  <c r="E114" i="39"/>
  <c r="E71" i="39"/>
  <c r="E52" i="39"/>
  <c r="E30" i="39"/>
  <c r="E14" i="39"/>
  <c r="D613" i="39"/>
  <c r="D580" i="39"/>
  <c r="D579" i="39"/>
  <c r="D514" i="39"/>
  <c r="D487" i="39"/>
  <c r="D481" i="39"/>
  <c r="D460" i="39"/>
  <c r="D445" i="39"/>
  <c r="D442" i="39"/>
  <c r="D431" i="39"/>
  <c r="D424" i="39"/>
  <c r="D350" i="39"/>
  <c r="D348" i="39"/>
  <c r="D245" i="39"/>
  <c r="D238" i="39"/>
  <c r="D179" i="39"/>
  <c r="D151" i="39"/>
  <c r="D119" i="39"/>
  <c r="D114" i="39"/>
  <c r="D71" i="39"/>
  <c r="D52" i="39"/>
  <c r="D30" i="39"/>
  <c r="D14" i="39"/>
  <c r="G620" i="39"/>
  <c r="G599" i="39"/>
  <c r="G592" i="39"/>
  <c r="G588" i="39"/>
  <c r="G574" i="39"/>
  <c r="G570" i="39"/>
  <c r="G556" i="39"/>
  <c r="G541" i="39"/>
  <c r="G536" i="39"/>
  <c r="G531" i="39"/>
  <c r="G528" i="39"/>
  <c r="G527" i="39"/>
  <c r="G510" i="39"/>
  <c r="G505" i="39"/>
  <c r="G499" i="39"/>
  <c r="G495" i="39"/>
  <c r="G479" i="39"/>
  <c r="G474" i="39"/>
  <c r="G420" i="39"/>
  <c r="G405" i="39"/>
  <c r="G395" i="39"/>
  <c r="G377" i="39"/>
  <c r="G337" i="39"/>
  <c r="G322" i="39"/>
  <c r="G299" i="39"/>
  <c r="G268" i="39"/>
  <c r="G252" i="39"/>
  <c r="G240" i="39"/>
  <c r="G223" i="39"/>
  <c r="G190" i="39"/>
  <c r="G180" i="39"/>
  <c r="G91" i="39"/>
  <c r="G2" i="39"/>
  <c r="G7" i="39"/>
  <c r="F620" i="39"/>
  <c r="F599" i="39"/>
  <c r="F592" i="39"/>
  <c r="F588" i="39"/>
  <c r="F574" i="39"/>
  <c r="F570" i="39"/>
  <c r="F556" i="39"/>
  <c r="F541" i="39"/>
  <c r="F536" i="39"/>
  <c r="F531" i="39"/>
  <c r="F528" i="39"/>
  <c r="F527" i="39"/>
  <c r="F510" i="39"/>
  <c r="F505" i="39"/>
  <c r="F499" i="39"/>
  <c r="F495" i="39"/>
  <c r="F479" i="39"/>
  <c r="F474" i="39"/>
  <c r="F420" i="39"/>
  <c r="F405" i="39"/>
  <c r="F395" i="39"/>
  <c r="F377" i="39"/>
  <c r="F337" i="39"/>
  <c r="F322" i="39"/>
  <c r="F299" i="39"/>
  <c r="F268" i="39"/>
  <c r="F252" i="39"/>
  <c r="F240" i="39"/>
  <c r="F223" i="39"/>
  <c r="F190" i="39"/>
  <c r="F180" i="39"/>
  <c r="F91" i="39"/>
  <c r="F2" i="39"/>
  <c r="F7" i="39"/>
  <c r="E620" i="39"/>
  <c r="E599" i="39"/>
  <c r="E592" i="39"/>
  <c r="E588" i="39"/>
  <c r="E574" i="39"/>
  <c r="E570" i="39"/>
  <c r="E556" i="39"/>
  <c r="E541" i="39"/>
  <c r="E536" i="39"/>
  <c r="E531" i="39"/>
  <c r="E528" i="39"/>
  <c r="E527" i="39"/>
  <c r="E510" i="39"/>
  <c r="E505" i="39"/>
  <c r="E499" i="39"/>
  <c r="E495" i="39"/>
  <c r="E479" i="39"/>
  <c r="E474" i="39"/>
  <c r="E420" i="39"/>
  <c r="E405" i="39"/>
  <c r="E395" i="39"/>
  <c r="E377" i="39"/>
  <c r="E337" i="39"/>
  <c r="E322" i="39"/>
  <c r="E299" i="39"/>
  <c r="E268" i="39"/>
  <c r="E252" i="39"/>
  <c r="E240" i="39"/>
  <c r="E223" i="39"/>
  <c r="E190" i="39"/>
  <c r="E180" i="39"/>
  <c r="E91" i="39"/>
  <c r="E2" i="39"/>
  <c r="D620" i="39"/>
  <c r="D599" i="39"/>
  <c r="D592" i="39"/>
  <c r="D588" i="39"/>
  <c r="D574" i="39"/>
  <c r="D570" i="39"/>
  <c r="D556" i="39"/>
  <c r="D541" i="39"/>
  <c r="D536" i="39"/>
  <c r="D531" i="39"/>
  <c r="D528" i="39"/>
  <c r="D527" i="39"/>
  <c r="D510" i="39"/>
  <c r="D505" i="39"/>
  <c r="D499" i="39"/>
  <c r="D495" i="39"/>
  <c r="D479" i="39"/>
  <c r="D474" i="39"/>
  <c r="D420" i="39"/>
  <c r="D405" i="39"/>
  <c r="D395" i="39"/>
  <c r="D377" i="39"/>
  <c r="D337" i="39"/>
  <c r="D322" i="39"/>
  <c r="D299" i="39"/>
  <c r="D268" i="39"/>
  <c r="D252" i="39"/>
  <c r="D240" i="39"/>
  <c r="D223" i="39"/>
  <c r="D190" i="39"/>
  <c r="D180" i="39"/>
  <c r="D91" i="39"/>
  <c r="D2" i="39"/>
  <c r="G603" i="39"/>
  <c r="G596" i="39"/>
  <c r="G591" i="39"/>
  <c r="G589" i="39"/>
  <c r="G587" i="39"/>
  <c r="G586" i="39"/>
  <c r="G583" i="39"/>
  <c r="G582" i="39"/>
  <c r="G578" i="39"/>
  <c r="G572" i="39"/>
  <c r="G563" i="39"/>
  <c r="G562" i="39"/>
  <c r="G559" i="39"/>
  <c r="G557" i="39"/>
  <c r="G555" i="39"/>
  <c r="G547" i="39"/>
  <c r="G539" i="39"/>
  <c r="G521" i="39"/>
  <c r="G517" i="39"/>
  <c r="G516" i="39"/>
  <c r="G511" i="39"/>
  <c r="G501" i="39"/>
  <c r="G500" i="39"/>
  <c r="G473" i="39"/>
  <c r="G470" i="39"/>
  <c r="G466" i="39"/>
  <c r="G463" i="39"/>
  <c r="G450" i="39"/>
  <c r="G444" i="39"/>
  <c r="G443" i="39"/>
  <c r="G441" i="39"/>
  <c r="G434" i="39"/>
  <c r="G427" i="39"/>
  <c r="G423" i="39"/>
  <c r="G419" i="39"/>
  <c r="G410" i="39"/>
  <c r="G404" i="39"/>
  <c r="G403" i="39"/>
  <c r="G402" i="39"/>
  <c r="G399" i="39"/>
  <c r="G393" i="39"/>
  <c r="G386" i="39"/>
  <c r="G385" i="39"/>
  <c r="G380" i="39"/>
  <c r="G376" i="39"/>
  <c r="G371" i="39"/>
  <c r="G364" i="39"/>
  <c r="G362" i="39"/>
  <c r="G356" i="39"/>
  <c r="G347" i="39"/>
  <c r="G336" i="39"/>
  <c r="G327" i="39"/>
  <c r="G323" i="39"/>
  <c r="G317" i="39"/>
  <c r="G293" i="39"/>
  <c r="G288" i="39"/>
  <c r="G287" i="39"/>
  <c r="G285" i="39"/>
  <c r="G253" i="39"/>
  <c r="G246" i="39"/>
  <c r="G244" i="39"/>
  <c r="G239" i="39"/>
  <c r="G226" i="39"/>
  <c r="G209" i="39"/>
  <c r="G208" i="39"/>
  <c r="G173" i="39"/>
  <c r="G157" i="39"/>
  <c r="G144" i="39"/>
  <c r="G143" i="39"/>
  <c r="G112" i="39"/>
  <c r="G108" i="39"/>
  <c r="G105" i="39"/>
  <c r="G34" i="39"/>
  <c r="G19" i="39"/>
  <c r="F603" i="39"/>
  <c r="F596" i="39"/>
  <c r="F591" i="39"/>
  <c r="F589" i="39"/>
  <c r="F587" i="39"/>
  <c r="F586" i="39"/>
  <c r="F583" i="39"/>
  <c r="F582" i="39"/>
  <c r="F578" i="39"/>
  <c r="F572" i="39"/>
  <c r="F563" i="39"/>
  <c r="F562" i="39"/>
  <c r="F559" i="39"/>
  <c r="F557" i="39"/>
  <c r="F555" i="39"/>
  <c r="F547" i="39"/>
  <c r="F539" i="39"/>
  <c r="F521" i="39"/>
  <c r="F517" i="39"/>
  <c r="F516" i="39"/>
  <c r="F511" i="39"/>
  <c r="F501" i="39"/>
  <c r="F500" i="39"/>
  <c r="F473" i="39"/>
  <c r="F470" i="39"/>
  <c r="F466" i="39"/>
  <c r="F463" i="39"/>
  <c r="F450" i="39"/>
  <c r="F444" i="39"/>
  <c r="F443" i="39"/>
  <c r="F441" i="39"/>
  <c r="F434" i="39"/>
  <c r="F427" i="39"/>
  <c r="F423" i="39"/>
  <c r="F419" i="39"/>
  <c r="F410" i="39"/>
  <c r="F404" i="39"/>
  <c r="F403" i="39"/>
  <c r="F402" i="39"/>
  <c r="F399" i="39"/>
  <c r="F393" i="39"/>
  <c r="F386" i="39"/>
  <c r="F385" i="39"/>
  <c r="F380" i="39"/>
  <c r="F376" i="39"/>
  <c r="F371" i="39"/>
  <c r="F364" i="39"/>
  <c r="F362" i="39"/>
  <c r="F356" i="39"/>
  <c r="F347" i="39"/>
  <c r="F336" i="39"/>
  <c r="F327" i="39"/>
  <c r="F323" i="39"/>
  <c r="F317" i="39"/>
  <c r="F293" i="39"/>
  <c r="F288" i="39"/>
  <c r="F287" i="39"/>
  <c r="F285" i="39"/>
  <c r="F253" i="39"/>
  <c r="F246" i="39"/>
  <c r="F244" i="39"/>
  <c r="F239" i="39"/>
  <c r="F226" i="39"/>
  <c r="F209" i="39"/>
  <c r="F208" i="39"/>
  <c r="F173" i="39"/>
  <c r="F157" i="39"/>
  <c r="F144" i="39"/>
  <c r="F143" i="39"/>
  <c r="F112" i="39"/>
  <c r="F108" i="39"/>
  <c r="F105" i="39"/>
  <c r="F34" i="39"/>
  <c r="F19" i="39"/>
  <c r="E603" i="39"/>
  <c r="E596" i="39"/>
  <c r="E591" i="39"/>
  <c r="E589" i="39"/>
  <c r="E587" i="39"/>
  <c r="E586" i="39"/>
  <c r="E583" i="39"/>
  <c r="E582" i="39"/>
  <c r="E578" i="39"/>
  <c r="E572" i="39"/>
  <c r="E563" i="39"/>
  <c r="E562" i="39"/>
  <c r="E559" i="39"/>
  <c r="E557" i="39"/>
  <c r="E555" i="39"/>
  <c r="E547" i="39"/>
  <c r="E539" i="39"/>
  <c r="E521" i="39"/>
  <c r="E517" i="39"/>
  <c r="E516" i="39"/>
  <c r="E511" i="39"/>
  <c r="E501" i="39"/>
  <c r="E500" i="39"/>
  <c r="E473" i="39"/>
  <c r="E470" i="39"/>
  <c r="E466" i="39"/>
  <c r="E463" i="39"/>
  <c r="E450" i="39"/>
  <c r="E444" i="39"/>
  <c r="E443" i="39"/>
  <c r="E441" i="39"/>
  <c r="E434" i="39"/>
  <c r="E427" i="39"/>
  <c r="E423" i="39"/>
  <c r="E419" i="39"/>
  <c r="E410" i="39"/>
  <c r="E404" i="39"/>
  <c r="E403" i="39"/>
  <c r="E402" i="39"/>
  <c r="E399" i="39"/>
  <c r="E393" i="39"/>
  <c r="E386" i="39"/>
  <c r="E385" i="39"/>
  <c r="E380" i="39"/>
  <c r="E376" i="39"/>
  <c r="E371" i="39"/>
  <c r="E364" i="39"/>
  <c r="E362" i="39"/>
  <c r="E356" i="39"/>
  <c r="E347" i="39"/>
  <c r="E336" i="39"/>
  <c r="E327" i="39"/>
  <c r="E323" i="39"/>
  <c r="E317" i="39"/>
  <c r="E293" i="39"/>
  <c r="E288" i="39"/>
  <c r="E287" i="39"/>
  <c r="E285" i="39"/>
  <c r="E253" i="39"/>
  <c r="E246" i="39"/>
  <c r="E244" i="39"/>
  <c r="E239" i="39"/>
  <c r="E226" i="39"/>
  <c r="E209" i="39"/>
  <c r="E208" i="39"/>
  <c r="E173" i="39"/>
  <c r="E157" i="39"/>
  <c r="E144" i="39"/>
  <c r="E143" i="39"/>
  <c r="E112" i="39"/>
  <c r="E108" i="39"/>
  <c r="E105" i="39"/>
  <c r="E34" i="39"/>
  <c r="E19" i="39"/>
  <c r="E7" i="39"/>
  <c r="G533" i="39"/>
  <c r="G522" i="39"/>
  <c r="G482" i="39"/>
  <c r="G378" i="39"/>
  <c r="G369" i="39"/>
  <c r="G344" i="39"/>
  <c r="G341" i="39"/>
  <c r="G330" i="39"/>
  <c r="G312" i="39"/>
  <c r="G296" i="39"/>
  <c r="G273" i="39"/>
  <c r="G231" i="39"/>
  <c r="G222" i="39"/>
  <c r="G197" i="39"/>
  <c r="G183" i="39"/>
  <c r="G161" i="39"/>
  <c r="G131" i="39"/>
  <c r="G127" i="39"/>
  <c r="G106" i="39"/>
  <c r="G96" i="39"/>
  <c r="G57" i="39"/>
  <c r="G36" i="39"/>
  <c r="G23" i="39"/>
  <c r="G22" i="39"/>
  <c r="G6" i="39"/>
  <c r="D6" i="39"/>
  <c r="F533" i="39"/>
  <c r="F522" i="39"/>
  <c r="F482" i="39"/>
  <c r="F378" i="39"/>
  <c r="F369" i="39"/>
  <c r="F344" i="39"/>
  <c r="F341" i="39"/>
  <c r="F330" i="39"/>
  <c r="F312" i="39"/>
  <c r="F296" i="39"/>
  <c r="F273" i="39"/>
  <c r="F231" i="39"/>
  <c r="F222" i="39"/>
  <c r="F197" i="39"/>
  <c r="F183" i="39"/>
  <c r="F161" i="39"/>
  <c r="F131" i="39"/>
  <c r="F127" i="39"/>
  <c r="F106" i="39"/>
  <c r="F96" i="39"/>
  <c r="F57" i="39"/>
  <c r="F36" i="39"/>
  <c r="F23" i="39"/>
  <c r="F22" i="39"/>
  <c r="F6" i="39"/>
  <c r="E533" i="39"/>
  <c r="E522" i="39"/>
  <c r="E482" i="39"/>
  <c r="E378" i="39"/>
  <c r="E369" i="39"/>
  <c r="E344" i="39"/>
  <c r="E341" i="39"/>
  <c r="E330" i="39"/>
  <c r="E312" i="39"/>
  <c r="E296" i="39"/>
  <c r="E273" i="39"/>
  <c r="E231" i="39"/>
  <c r="E222" i="39"/>
  <c r="E197" i="39"/>
  <c r="E183" i="39"/>
  <c r="E161" i="39"/>
  <c r="E131" i="39"/>
  <c r="E127" i="39"/>
  <c r="E106" i="39"/>
  <c r="E96" i="39"/>
  <c r="E57" i="39"/>
  <c r="E36" i="39"/>
  <c r="E23" i="39"/>
  <c r="E22" i="39"/>
  <c r="E6" i="39"/>
  <c r="D603" i="39"/>
  <c r="D596" i="39"/>
  <c r="D591" i="39"/>
  <c r="D589" i="39"/>
  <c r="D587" i="39"/>
  <c r="D586" i="39"/>
  <c r="D583" i="39"/>
  <c r="D582" i="39"/>
  <c r="D578" i="39"/>
  <c r="D572" i="39"/>
  <c r="D563" i="39"/>
  <c r="D562" i="39"/>
  <c r="D559" i="39"/>
  <c r="D557" i="39"/>
  <c r="D555" i="39"/>
  <c r="D547" i="39"/>
  <c r="D539" i="39"/>
  <c r="D521" i="39"/>
  <c r="D517" i="39"/>
  <c r="D516" i="39"/>
  <c r="D511" i="39"/>
  <c r="D501" i="39"/>
  <c r="D500" i="39"/>
  <c r="D473" i="39"/>
  <c r="D470" i="39"/>
  <c r="D466" i="39"/>
  <c r="D463" i="39"/>
  <c r="D450" i="39"/>
  <c r="D444" i="39"/>
  <c r="D443" i="39"/>
  <c r="D441" i="39"/>
  <c r="D434" i="39"/>
  <c r="D427" i="39"/>
  <c r="D423" i="39"/>
  <c r="D419" i="39"/>
  <c r="D410" i="39"/>
  <c r="D404" i="39"/>
  <c r="D403" i="39"/>
  <c r="D402" i="39"/>
  <c r="D399" i="39"/>
  <c r="D393" i="39"/>
  <c r="D386" i="39"/>
  <c r="D385" i="39"/>
  <c r="D380" i="39"/>
  <c r="D376" i="39"/>
  <c r="D371" i="39"/>
  <c r="D364" i="39"/>
  <c r="D362" i="39"/>
  <c r="D356" i="39"/>
  <c r="D347" i="39"/>
  <c r="D336" i="39"/>
  <c r="D327" i="39"/>
  <c r="D323" i="39"/>
  <c r="D317" i="39"/>
  <c r="D293" i="39"/>
  <c r="D288" i="39"/>
  <c r="D287" i="39"/>
  <c r="D285" i="39"/>
  <c r="D253" i="39"/>
  <c r="D246" i="39"/>
  <c r="D244" i="39"/>
  <c r="D239" i="39"/>
  <c r="D226" i="39"/>
  <c r="D209" i="39"/>
  <c r="D208" i="39"/>
  <c r="D173" i="39"/>
  <c r="D157" i="39"/>
  <c r="D144" i="39"/>
  <c r="D143" i="39"/>
  <c r="D112" i="39"/>
  <c r="D108" i="39"/>
  <c r="D105" i="39"/>
  <c r="D34" i="39"/>
  <c r="D19" i="39"/>
  <c r="D7" i="39"/>
  <c r="D533" i="39"/>
  <c r="D522" i="39"/>
  <c r="D482" i="39"/>
  <c r="D378" i="39"/>
  <c r="D369" i="39"/>
  <c r="D344" i="39"/>
  <c r="D341" i="39"/>
  <c r="D330" i="39"/>
  <c r="D312" i="39"/>
  <c r="D296" i="39"/>
  <c r="D273" i="39"/>
  <c r="D231" i="39"/>
  <c r="D222" i="39"/>
  <c r="D197" i="39"/>
  <c r="D183" i="39"/>
  <c r="D161" i="39"/>
  <c r="D131" i="39"/>
  <c r="D127" i="39"/>
  <c r="D106" i="39"/>
  <c r="D96" i="39"/>
  <c r="D57" i="39"/>
  <c r="D36" i="39"/>
  <c r="D23" i="39"/>
  <c r="D22" i="39"/>
  <c r="S27" i="3"/>
  <c r="S30" i="29"/>
  <c r="S35" i="23"/>
  <c r="H10" i="37"/>
  <c r="N21" i="3"/>
  <c r="H16" i="34" l="1"/>
  <c r="S11" i="33"/>
  <c r="S9" i="30"/>
  <c r="S9" i="29"/>
  <c r="S12" i="3"/>
  <c r="S39" i="28"/>
  <c r="S54" i="32"/>
  <c r="S28" i="23"/>
  <c r="S33" i="28"/>
  <c r="S8" i="37"/>
  <c r="D22" i="38" l="1"/>
  <c r="G6" i="36"/>
  <c r="S29" i="30"/>
  <c r="S19" i="30"/>
  <c r="T44" i="31"/>
  <c r="S44" i="31"/>
  <c r="U51" i="29"/>
  <c r="D15" i="38"/>
  <c r="T4" i="23"/>
  <c r="D21" i="38"/>
  <c r="AE8" i="31"/>
  <c r="M56" i="3"/>
  <c r="S10" i="31"/>
  <c r="S30" i="23"/>
  <c r="Y25" i="27"/>
  <c r="M25" i="27"/>
  <c r="Y81" i="3"/>
  <c r="Y9" i="25"/>
  <c r="D24" i="38"/>
  <c r="D23" i="38"/>
  <c r="D20" i="38"/>
  <c r="D19" i="38"/>
  <c r="D18" i="38"/>
  <c r="D17" i="38"/>
  <c r="D16" i="38"/>
  <c r="D14" i="38"/>
  <c r="D12" i="38"/>
  <c r="D11" i="38"/>
  <c r="D9" i="38"/>
  <c r="C16" i="38"/>
  <c r="N16" i="1"/>
  <c r="M32" i="23"/>
  <c r="G32" i="23"/>
  <c r="G14" i="25"/>
  <c r="S26" i="3"/>
  <c r="G26" i="3"/>
  <c r="T64" i="32"/>
  <c r="M11" i="1"/>
  <c r="S75" i="32"/>
  <c r="S16" i="24"/>
  <c r="H4" i="29"/>
  <c r="M4" i="29"/>
  <c r="S12" i="1"/>
  <c r="C9" i="38" s="1"/>
  <c r="D10" i="38" l="1"/>
  <c r="H24" i="3"/>
  <c r="S6" i="35"/>
  <c r="C23" i="38" s="1"/>
  <c r="S23" i="34"/>
  <c r="C22" i="38" s="1"/>
  <c r="H48" i="3"/>
  <c r="C25" i="38"/>
  <c r="C24" i="38"/>
  <c r="C21" i="38"/>
  <c r="C20" i="38"/>
  <c r="C19" i="38"/>
  <c r="C18" i="38"/>
  <c r="C15" i="38"/>
  <c r="C14" i="38"/>
  <c r="C13" i="38"/>
  <c r="C12" i="38"/>
  <c r="C11" i="38"/>
  <c r="C10" i="38"/>
  <c r="T18" i="26"/>
  <c r="S10" i="29"/>
  <c r="C17" i="38" s="1"/>
  <c r="G15" i="37"/>
  <c r="D25" i="38" s="1"/>
  <c r="G55" i="25"/>
  <c r="D13" i="38" s="1"/>
  <c r="S15" i="25"/>
  <c r="T53" i="25"/>
  <c r="H9" i="37"/>
  <c r="N78" i="32"/>
  <c r="N7" i="1"/>
  <c r="H7" i="1"/>
  <c r="D26" i="38" l="1"/>
  <c r="C26" i="38"/>
</calcChain>
</file>

<file path=xl/sharedStrings.xml><?xml version="1.0" encoding="utf-8"?>
<sst xmlns="http://schemas.openxmlformats.org/spreadsheetml/2006/main" count="14001" uniqueCount="1355">
  <si>
    <t>Kód obce</t>
  </si>
  <si>
    <t>Název obce</t>
  </si>
  <si>
    <t>Název ORP</t>
  </si>
  <si>
    <t>Počet obyvatel</t>
  </si>
  <si>
    <t>Zájem o DTM</t>
  </si>
  <si>
    <t>Dopravní infrastruktura</t>
  </si>
  <si>
    <t>Místní komunikace</t>
  </si>
  <si>
    <t>Celková délka</t>
  </si>
  <si>
    <t>Účelové komunikace</t>
  </si>
  <si>
    <t>Délka mimo kons. data</t>
  </si>
  <si>
    <t>Technická infrastruktura</t>
  </si>
  <si>
    <t>Veřejné osvětlení</t>
  </si>
  <si>
    <t>Vodovod</t>
  </si>
  <si>
    <t>Správce</t>
  </si>
  <si>
    <t>Kanalizace</t>
  </si>
  <si>
    <t>Teplovod</t>
  </si>
  <si>
    <t>Místní rozhlas</t>
  </si>
  <si>
    <t>Újezdec</t>
  </si>
  <si>
    <t>Višňová</t>
  </si>
  <si>
    <t>Záhoří</t>
  </si>
  <si>
    <t>Střížovice</t>
  </si>
  <si>
    <t>Peč</t>
  </si>
  <si>
    <t>Březina</t>
  </si>
  <si>
    <t>Ratiboř</t>
  </si>
  <si>
    <t>Čečelovice</t>
  </si>
  <si>
    <t>Předotice</t>
  </si>
  <si>
    <t>Křižanov</t>
  </si>
  <si>
    <t>Nová Ves</t>
  </si>
  <si>
    <t>Okrouhlá</t>
  </si>
  <si>
    <t>Kvítkovice</t>
  </si>
  <si>
    <t>Polná na Šumavě</t>
  </si>
  <si>
    <t>Dívčí Kopy</t>
  </si>
  <si>
    <t>Žďár</t>
  </si>
  <si>
    <t>Doňov</t>
  </si>
  <si>
    <t>Pleše</t>
  </si>
  <si>
    <t>Roseč</t>
  </si>
  <si>
    <t>Kostelní Vydří</t>
  </si>
  <si>
    <t>Lužnice</t>
  </si>
  <si>
    <t>Záblatí</t>
  </si>
  <si>
    <t>Plavsko</t>
  </si>
  <si>
    <t>Kostelní Radouň</t>
  </si>
  <si>
    <t>Červený Hrádek</t>
  </si>
  <si>
    <t>Dvory nad Lužnicí</t>
  </si>
  <si>
    <t>Cep</t>
  </si>
  <si>
    <t>Březí</t>
  </si>
  <si>
    <t>Stožice</t>
  </si>
  <si>
    <t>Zvíkovské Podhradí</t>
  </si>
  <si>
    <t>Babice</t>
  </si>
  <si>
    <t>Borek</t>
  </si>
  <si>
    <t>Borovany</t>
  </si>
  <si>
    <t>Boršov nad Vltavou</t>
  </si>
  <si>
    <t>Zvotoky</t>
  </si>
  <si>
    <t>Horní Poříčí</t>
  </si>
  <si>
    <t>Mahouš</t>
  </si>
  <si>
    <t>Uzeničky</t>
  </si>
  <si>
    <t>Buk</t>
  </si>
  <si>
    <t>Olšovice</t>
  </si>
  <si>
    <t>Dolní Bukovsko</t>
  </si>
  <si>
    <t>Hranice</t>
  </si>
  <si>
    <t>Budyně</t>
  </si>
  <si>
    <t>Drachkov</t>
  </si>
  <si>
    <t>Mutěnice</t>
  </si>
  <si>
    <t>Stehlovice</t>
  </si>
  <si>
    <t>Nicov</t>
  </si>
  <si>
    <t>Katov</t>
  </si>
  <si>
    <t>Vrbice</t>
  </si>
  <si>
    <t>Žárovná</t>
  </si>
  <si>
    <t>Buzice</t>
  </si>
  <si>
    <t>Chlum</t>
  </si>
  <si>
    <t>Pěčnov</t>
  </si>
  <si>
    <t>Blatná</t>
  </si>
  <si>
    <t>Žabovřesky</t>
  </si>
  <si>
    <t>Bratronice</t>
  </si>
  <si>
    <t>Lipovice</t>
  </si>
  <si>
    <t>Drslavice</t>
  </si>
  <si>
    <t>Zábrdí</t>
  </si>
  <si>
    <t>Žernovice</t>
  </si>
  <si>
    <t>Krašlovice</t>
  </si>
  <si>
    <t>Štěchovice</t>
  </si>
  <si>
    <t>Hosty</t>
  </si>
  <si>
    <t>Čakov</t>
  </si>
  <si>
    <t>Kratušín</t>
  </si>
  <si>
    <t>Dvory</t>
  </si>
  <si>
    <t>Kalenice</t>
  </si>
  <si>
    <t>Lužice</t>
  </si>
  <si>
    <t>Bohunice</t>
  </si>
  <si>
    <t>Krejnice</t>
  </si>
  <si>
    <t>Nišovice</t>
  </si>
  <si>
    <t>Chvalovice</t>
  </si>
  <si>
    <t>Milejovice</t>
  </si>
  <si>
    <t>Řepice</t>
  </si>
  <si>
    <t>Radějovice</t>
  </si>
  <si>
    <t>Slaník</t>
  </si>
  <si>
    <t>Krty-Hradec</t>
  </si>
  <si>
    <t>Chrášťany</t>
  </si>
  <si>
    <t>Mnichov</t>
  </si>
  <si>
    <t>Planá</t>
  </si>
  <si>
    <t>Borovnice</t>
  </si>
  <si>
    <t>Petříkov</t>
  </si>
  <si>
    <t>Chlumec</t>
  </si>
  <si>
    <t>Tchořovice</t>
  </si>
  <si>
    <t>Kocelovice</t>
  </si>
  <si>
    <t>Rovná</t>
  </si>
  <si>
    <t>Dobšice</t>
  </si>
  <si>
    <t>Chobot</t>
  </si>
  <si>
    <t>Zvíkov</t>
  </si>
  <si>
    <t>Hvozdec</t>
  </si>
  <si>
    <t>Hartmanice</t>
  </si>
  <si>
    <t>Horní Kněžeklady</t>
  </si>
  <si>
    <t>Přechovice</t>
  </si>
  <si>
    <t>Lom</t>
  </si>
  <si>
    <t>Habří</t>
  </si>
  <si>
    <t>Bečice</t>
  </si>
  <si>
    <t>Dasný</t>
  </si>
  <si>
    <t>Dubičné</t>
  </si>
  <si>
    <t>Libníč</t>
  </si>
  <si>
    <t>Hradce</t>
  </si>
  <si>
    <t>Adamov</t>
  </si>
  <si>
    <t>Věžovatá Pláně</t>
  </si>
  <si>
    <t>Třešovice</t>
  </si>
  <si>
    <t>Mokrý Lom</t>
  </si>
  <si>
    <t>Krajníčko</t>
  </si>
  <si>
    <t>Úlehle</t>
  </si>
  <si>
    <t>Srnín</t>
  </si>
  <si>
    <t>Bohdalovice</t>
  </si>
  <si>
    <t>Malšín</t>
  </si>
  <si>
    <t>Nebřehovice</t>
  </si>
  <si>
    <t>Hlupín</t>
  </si>
  <si>
    <t>Dobrá Voda u Českých Budějovic</t>
  </si>
  <si>
    <t>Mydlovary</t>
  </si>
  <si>
    <t>Hůry</t>
  </si>
  <si>
    <t>Jivno</t>
  </si>
  <si>
    <t>Ostrolovský Újezd</t>
  </si>
  <si>
    <t>Vitín</t>
  </si>
  <si>
    <t>Mazelov</t>
  </si>
  <si>
    <t>Chotýčany</t>
  </si>
  <si>
    <t>Nákří</t>
  </si>
  <si>
    <t>Zahájí</t>
  </si>
  <si>
    <t>Vlkov</t>
  </si>
  <si>
    <t>Vráto</t>
  </si>
  <si>
    <t>Bošilec</t>
  </si>
  <si>
    <t>Drahotěšice</t>
  </si>
  <si>
    <t>Měkynec</t>
  </si>
  <si>
    <t>Němčice</t>
  </si>
  <si>
    <t>Velká Turná</t>
  </si>
  <si>
    <t>Mačkov</t>
  </si>
  <si>
    <t>Vidov</t>
  </si>
  <si>
    <t>Němětice</t>
  </si>
  <si>
    <t>Přední Zborovice</t>
  </si>
  <si>
    <t>Doubravice</t>
  </si>
  <si>
    <t>Hlavatce</t>
  </si>
  <si>
    <t>Komařice</t>
  </si>
  <si>
    <t>Hornosín</t>
  </si>
  <si>
    <t>Plav</t>
  </si>
  <si>
    <t>Vacovice</t>
  </si>
  <si>
    <t>Truskovice</t>
  </si>
  <si>
    <t>Uzenice</t>
  </si>
  <si>
    <t>Ševětín</t>
  </si>
  <si>
    <t>Včelná</t>
  </si>
  <si>
    <t>Jarošov nad Nežárkou</t>
  </si>
  <si>
    <t>Štěpánovice</t>
  </si>
  <si>
    <t>Temelín</t>
  </si>
  <si>
    <t>Trhové Sviny</t>
  </si>
  <si>
    <t>Rudolfov</t>
  </si>
  <si>
    <t>Římov</t>
  </si>
  <si>
    <t>Sedlec</t>
  </si>
  <si>
    <t>Slavče</t>
  </si>
  <si>
    <t>Vrábče</t>
  </si>
  <si>
    <t>Všemyslice</t>
  </si>
  <si>
    <t>Záboří</t>
  </si>
  <si>
    <t>Holubov</t>
  </si>
  <si>
    <t>Horní Dvořiště</t>
  </si>
  <si>
    <t>Horní Planá</t>
  </si>
  <si>
    <t>Hořice na Šumavě</t>
  </si>
  <si>
    <t>Srubec</t>
  </si>
  <si>
    <t>Staré Hodějovice</t>
  </si>
  <si>
    <t>Strážkovice</t>
  </si>
  <si>
    <t>Pohorovice</t>
  </si>
  <si>
    <t>Strunkovice nad Volyňkou</t>
  </si>
  <si>
    <t>Nové Hrady</t>
  </si>
  <si>
    <t>Olešnice</t>
  </si>
  <si>
    <t>Olešník</t>
  </si>
  <si>
    <t>Kardašova Řečice</t>
  </si>
  <si>
    <t>Hospříz</t>
  </si>
  <si>
    <t>Kváskovice</t>
  </si>
  <si>
    <t>Neplachov</t>
  </si>
  <si>
    <t>Kamenná</t>
  </si>
  <si>
    <t>Pištín</t>
  </si>
  <si>
    <t>Zahorčice</t>
  </si>
  <si>
    <t>Libětice</t>
  </si>
  <si>
    <t>Úsilné</t>
  </si>
  <si>
    <t>Strýčice</t>
  </si>
  <si>
    <t>Břehov</t>
  </si>
  <si>
    <t>Přísečná</t>
  </si>
  <si>
    <t>Rožmberk nad Vltavou</t>
  </si>
  <si>
    <t>Rožmitál na Šumavě</t>
  </si>
  <si>
    <t>Soběnov</t>
  </si>
  <si>
    <t>Světlík</t>
  </si>
  <si>
    <t>Velešín</t>
  </si>
  <si>
    <t>Větřní</t>
  </si>
  <si>
    <t>Vyšší Brod</t>
  </si>
  <si>
    <t>České Budějovice</t>
  </si>
  <si>
    <t>Čejkovice</t>
  </si>
  <si>
    <t>Zlatá Koruna</t>
  </si>
  <si>
    <t>Zubčice</t>
  </si>
  <si>
    <t>Jindřichův Hradec</t>
  </si>
  <si>
    <t>Borová Lada</t>
  </si>
  <si>
    <t>Dívčice</t>
  </si>
  <si>
    <t>Homole</t>
  </si>
  <si>
    <t>Horní Stropnice</t>
  </si>
  <si>
    <t>Hosín</t>
  </si>
  <si>
    <t>Hrdějovice</t>
  </si>
  <si>
    <t>Jankov</t>
  </si>
  <si>
    <t>Jílovice</t>
  </si>
  <si>
    <t>Kamenný Újezd</t>
  </si>
  <si>
    <t>Hoštice</t>
  </si>
  <si>
    <t>Hatín</t>
  </si>
  <si>
    <t>Ledenice</t>
  </si>
  <si>
    <t>Libín</t>
  </si>
  <si>
    <t>Nedabyle</t>
  </si>
  <si>
    <t>Roudné</t>
  </si>
  <si>
    <t>Horní Pěna</t>
  </si>
  <si>
    <t>Horní Radouň</t>
  </si>
  <si>
    <t>Přeštěnice</t>
  </si>
  <si>
    <t>Sepekov</t>
  </si>
  <si>
    <t>Skály</t>
  </si>
  <si>
    <t>Písek</t>
  </si>
  <si>
    <t>Albrechtice nad Vltavou</t>
  </si>
  <si>
    <t>Bernartice</t>
  </si>
  <si>
    <t>Božetice</t>
  </si>
  <si>
    <t>Drhovle</t>
  </si>
  <si>
    <t>Chyšky</t>
  </si>
  <si>
    <t>Sedlice</t>
  </si>
  <si>
    <t>Skočice</t>
  </si>
  <si>
    <t>Přehořov</t>
  </si>
  <si>
    <t>Vacov</t>
  </si>
  <si>
    <t>Vimperk</t>
  </si>
  <si>
    <t>Vitějovice</t>
  </si>
  <si>
    <t>Vlachovo Březí</t>
  </si>
  <si>
    <t>Volary</t>
  </si>
  <si>
    <t>Zálezly</t>
  </si>
  <si>
    <t>Zbytiny</t>
  </si>
  <si>
    <t>Myštice</t>
  </si>
  <si>
    <t>Lipí</t>
  </si>
  <si>
    <t>Lišov</t>
  </si>
  <si>
    <t>Litvínovice</t>
  </si>
  <si>
    <t>Ločenice</t>
  </si>
  <si>
    <t>Mladošovice</t>
  </si>
  <si>
    <t>Hříšice</t>
  </si>
  <si>
    <t>Chlum u Třeboně</t>
  </si>
  <si>
    <t>Heřmaneč</t>
  </si>
  <si>
    <t>Tvrzice</t>
  </si>
  <si>
    <t>Doudleby</t>
  </si>
  <si>
    <t>Dříteň</t>
  </si>
  <si>
    <t>Radošovice</t>
  </si>
  <si>
    <t>Dubné</t>
  </si>
  <si>
    <t>Dynín</t>
  </si>
  <si>
    <t>Hluboká nad Vltavou</t>
  </si>
  <si>
    <t>Budeč</t>
  </si>
  <si>
    <t>Budíškovice</t>
  </si>
  <si>
    <t>Cizkrajov</t>
  </si>
  <si>
    <t>Střížov</t>
  </si>
  <si>
    <t>Svatý Jan nad Malší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</si>
  <si>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</si>
  <si>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</si>
  <si>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</si>
  <si>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</si>
  <si>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</si>
  <si>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</si>
  <si>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</si>
  <si>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Mirkovice</t>
  </si>
  <si>
    <t>Netřebice</t>
  </si>
  <si>
    <t>Omlenice</t>
  </si>
  <si>
    <t>Kunžak</t>
  </si>
  <si>
    <t>Lásenice</t>
  </si>
  <si>
    <t>Lodhéřov</t>
  </si>
  <si>
    <t>Lomnice nad Lužnicí</t>
  </si>
  <si>
    <t>Probulov</t>
  </si>
  <si>
    <t>Zliv</t>
  </si>
  <si>
    <t>Žár</t>
  </si>
  <si>
    <t>Žimutice</t>
  </si>
  <si>
    <t>Český Krumlov</t>
  </si>
  <si>
    <t>Benešov nad Černou</t>
  </si>
  <si>
    <t>Besednice</t>
  </si>
  <si>
    <t>Boletice</t>
  </si>
  <si>
    <t>Brloh</t>
  </si>
  <si>
    <t>Bujanov</t>
  </si>
  <si>
    <t>Černá v Pošumaví</t>
  </si>
  <si>
    <t>Dolní Dvořiště</t>
  </si>
  <si>
    <t>Dolní Třebonín</t>
  </si>
  <si>
    <t>Frymburk</t>
  </si>
  <si>
    <t>Týn nad Vltavou</t>
  </si>
  <si>
    <t>Pohorská Ves</t>
  </si>
  <si>
    <t>Přední Výtoň</t>
  </si>
  <si>
    <t>Přídolí</t>
  </si>
  <si>
    <t>České Velenice</t>
  </si>
  <si>
    <t>Český Rudolec</t>
  </si>
  <si>
    <t>Číměř</t>
  </si>
  <si>
    <t>Dačice</t>
  </si>
  <si>
    <t>Dešná</t>
  </si>
  <si>
    <t>Deštná</t>
  </si>
  <si>
    <t>Nemyšl</t>
  </si>
  <si>
    <t>Bošice</t>
  </si>
  <si>
    <t>Bušanovice</t>
  </si>
  <si>
    <t>Čkyně</t>
  </si>
  <si>
    <t>Dub</t>
  </si>
  <si>
    <t>Čestice</t>
  </si>
  <si>
    <t>Číčenice</t>
  </si>
  <si>
    <t>Drahonice</t>
  </si>
  <si>
    <t>Drážov</t>
  </si>
  <si>
    <t>Dřešín</t>
  </si>
  <si>
    <t>Hoslovice</t>
  </si>
  <si>
    <t>Škvořetice</t>
  </si>
  <si>
    <t>Štěkeň</t>
  </si>
  <si>
    <t>Nová Ves u Chýnova</t>
  </si>
  <si>
    <t>Horní Vltavice</t>
  </si>
  <si>
    <t>Pohnání</t>
  </si>
  <si>
    <t>Pojbuky</t>
  </si>
  <si>
    <t>Chroboly</t>
  </si>
  <si>
    <t>Jinín</t>
  </si>
  <si>
    <t>Kadov</t>
  </si>
  <si>
    <t>Katovice</t>
  </si>
  <si>
    <t>Kraselov</t>
  </si>
  <si>
    <t>Radenín</t>
  </si>
  <si>
    <t>Radětice</t>
  </si>
  <si>
    <t>Radimovice u Želče</t>
  </si>
  <si>
    <t>Ktiš</t>
  </si>
  <si>
    <t>Kvilda</t>
  </si>
  <si>
    <t>Lažiště</t>
  </si>
  <si>
    <t>Olešná</t>
  </si>
  <si>
    <t>Hracholusky</t>
  </si>
  <si>
    <t>Husinec</t>
  </si>
  <si>
    <t>Chlumany</t>
  </si>
  <si>
    <t>Chelčice</t>
  </si>
  <si>
    <t>Chrášťovice</t>
  </si>
  <si>
    <t>Dolní Hořice</t>
  </si>
  <si>
    <t>Třebohostice</t>
  </si>
  <si>
    <t>Oldřichov</t>
  </si>
  <si>
    <t>Opařany</t>
  </si>
  <si>
    <t>Želeč</t>
  </si>
  <si>
    <t>Ratibořské Hory</t>
  </si>
  <si>
    <t>Chotěmice</t>
  </si>
  <si>
    <t>Chotoviny</t>
  </si>
  <si>
    <t>Košice</t>
  </si>
  <si>
    <t>Zdíkov</t>
  </si>
  <si>
    <t>Choustník</t>
  </si>
  <si>
    <t>Chýnov</t>
  </si>
  <si>
    <t>Jistebnice</t>
  </si>
  <si>
    <t>Malšice</t>
  </si>
  <si>
    <t>Želnava</t>
  </si>
  <si>
    <t>Strakonice</t>
  </si>
  <si>
    <t>Mladá Vožice</t>
  </si>
  <si>
    <t>Mlýny</t>
  </si>
  <si>
    <t>Bohumilice</t>
  </si>
  <si>
    <t>Bavorov</t>
  </si>
  <si>
    <t>Bělčice</t>
  </si>
  <si>
    <t>Bílsko</t>
  </si>
  <si>
    <t>Cehnice</t>
  </si>
  <si>
    <t>Čejetice</t>
  </si>
  <si>
    <t>Čepřovice</t>
  </si>
  <si>
    <t>Sousedovice</t>
  </si>
  <si>
    <t>Strašice</t>
  </si>
  <si>
    <t>Střelské Hoštice</t>
  </si>
  <si>
    <t>Myslkovice</t>
  </si>
  <si>
    <t>Lenora</t>
  </si>
  <si>
    <t>Lhenice</t>
  </si>
  <si>
    <t>Miloňovice</t>
  </si>
  <si>
    <t>Dražičky</t>
  </si>
  <si>
    <t>Branišov</t>
  </si>
  <si>
    <t>Čížkrajice</t>
  </si>
  <si>
    <t>Nihošovice</t>
  </si>
  <si>
    <t>Dírná</t>
  </si>
  <si>
    <t>Sudoměřice u Bechyně</t>
  </si>
  <si>
    <t>Sudoměřice u Tábora</t>
  </si>
  <si>
    <t>Sviny</t>
  </si>
  <si>
    <t>Šebířov</t>
  </si>
  <si>
    <t>Tučapy</t>
  </si>
  <si>
    <t>Val</t>
  </si>
  <si>
    <t>Vesce</t>
  </si>
  <si>
    <t>Veselí nad Lužnicí</t>
  </si>
  <si>
    <t>Hajany</t>
  </si>
  <si>
    <t>Turovec</t>
  </si>
  <si>
    <t>Pracejovice</t>
  </si>
  <si>
    <t>Předmíř</t>
  </si>
  <si>
    <t>Předslavice</t>
  </si>
  <si>
    <t>Přešťovice</t>
  </si>
  <si>
    <t>Planá nad Lužnicí</t>
  </si>
  <si>
    <t>Zálší</t>
  </si>
  <si>
    <t>Stachy</t>
  </si>
  <si>
    <t>Stožec</t>
  </si>
  <si>
    <t>Strážný</t>
  </si>
  <si>
    <t>Strunkovice nad Blanicí</t>
  </si>
  <si>
    <t>Svatá Maří</t>
  </si>
  <si>
    <t>Radomyšl</t>
  </si>
  <si>
    <t>Šumavské Hoštice</t>
  </si>
  <si>
    <t>Vilice</t>
  </si>
  <si>
    <t>Vlastiboř</t>
  </si>
  <si>
    <t>Vodňany</t>
  </si>
  <si>
    <t>Volenice</t>
  </si>
  <si>
    <t>Volyně</t>
  </si>
  <si>
    <t>Zvěrotice</t>
  </si>
  <si>
    <t>Radhostice</t>
  </si>
  <si>
    <t>Střítež</t>
  </si>
  <si>
    <t>Novosedly</t>
  </si>
  <si>
    <t>Osek</t>
  </si>
  <si>
    <t>Paračov</t>
  </si>
  <si>
    <t>Dobronice u Bechyně</t>
  </si>
  <si>
    <t>Dráchov</t>
  </si>
  <si>
    <t>Dražice</t>
  </si>
  <si>
    <t>Vodice</t>
  </si>
  <si>
    <t>Borkovice</t>
  </si>
  <si>
    <t>Borotín</t>
  </si>
  <si>
    <t>Bradáčov</t>
  </si>
  <si>
    <t>Březnice</t>
  </si>
  <si>
    <t>Budislav</t>
  </si>
  <si>
    <t>Smilovy Hory</t>
  </si>
  <si>
    <t>Soběslav</t>
  </si>
  <si>
    <t>Stádlec</t>
  </si>
  <si>
    <t>Malovice</t>
  </si>
  <si>
    <t>Mičovice</t>
  </si>
  <si>
    <t>Nebahovy</t>
  </si>
  <si>
    <t>Netolice</t>
  </si>
  <si>
    <t>Nová Pec</t>
  </si>
  <si>
    <t>Libějovice</t>
  </si>
  <si>
    <t>Litochovice</t>
  </si>
  <si>
    <t>Lnáře</t>
  </si>
  <si>
    <t>Malenice</t>
  </si>
  <si>
    <t>Mečichov</t>
  </si>
  <si>
    <t>Tábor</t>
  </si>
  <si>
    <t>Bechyně</t>
  </si>
  <si>
    <t>Radkov</t>
  </si>
  <si>
    <t>Rataje</t>
  </si>
  <si>
    <t>Roudná</t>
  </si>
  <si>
    <t>Řepeč</t>
  </si>
  <si>
    <t>Sezimovo Ústí</t>
  </si>
  <si>
    <t>Skalice</t>
  </si>
  <si>
    <t>Skopytce</t>
  </si>
  <si>
    <t>Čimelice</t>
  </si>
  <si>
    <t>Čížová</t>
  </si>
  <si>
    <t>Slavonice</t>
  </si>
  <si>
    <t>Dobev</t>
  </si>
  <si>
    <t>Dražíč</t>
  </si>
  <si>
    <t>Staré Hobzí</t>
  </si>
  <si>
    <t>Staré Město pod Landštejnem</t>
  </si>
  <si>
    <t>Stráž nad Nežárkou</t>
  </si>
  <si>
    <t>Strmilov</t>
  </si>
  <si>
    <t>Stříbřec</t>
  </si>
  <si>
    <t>Nová Bystřice</t>
  </si>
  <si>
    <t>Nová Včelnice</t>
  </si>
  <si>
    <t>Heřmaň</t>
  </si>
  <si>
    <t>Hrazany</t>
  </si>
  <si>
    <t>Hrejkovice</t>
  </si>
  <si>
    <t>Novosedly nad Nežárkou</t>
  </si>
  <si>
    <t>Jetětice</t>
  </si>
  <si>
    <t>Kestřany</t>
  </si>
  <si>
    <t>Kluky</t>
  </si>
  <si>
    <t>Kostelec nad Vltavou</t>
  </si>
  <si>
    <t>Myslín</t>
  </si>
  <si>
    <t>Nadějkov</t>
  </si>
  <si>
    <t>Nevězice</t>
  </si>
  <si>
    <t>Orlík nad Vltavou</t>
  </si>
  <si>
    <t>Pluhův Žďár</t>
  </si>
  <si>
    <t>Oslov</t>
  </si>
  <si>
    <t>Ostrovec</t>
  </si>
  <si>
    <t>Popelín</t>
  </si>
  <si>
    <t>Podolí I</t>
  </si>
  <si>
    <t>Protivín</t>
  </si>
  <si>
    <t>Putim</t>
  </si>
  <si>
    <t>Ražice</t>
  </si>
  <si>
    <t>Slabčice</t>
  </si>
  <si>
    <t>Smetanova Lhota</t>
  </si>
  <si>
    <t>Rapšach</t>
  </si>
  <si>
    <t>Rodvínov</t>
  </si>
  <si>
    <t>Studená</t>
  </si>
  <si>
    <t>Suchdol nad Lužnicí</t>
  </si>
  <si>
    <t>Třeboň</t>
  </si>
  <si>
    <t>Volfířov</t>
  </si>
  <si>
    <t>Tálín</t>
  </si>
  <si>
    <t>Prachatice</t>
  </si>
  <si>
    <t>Kovářov</t>
  </si>
  <si>
    <t>Králova Lhota</t>
  </si>
  <si>
    <t>Kučeř</t>
  </si>
  <si>
    <t>Lety</t>
  </si>
  <si>
    <t>Milevsko</t>
  </si>
  <si>
    <t>Mirotice</t>
  </si>
  <si>
    <t>Mirovice</t>
  </si>
  <si>
    <t>Mišovice</t>
  </si>
  <si>
    <t>Písečné</t>
  </si>
  <si>
    <t>Těšovice</t>
  </si>
  <si>
    <t>Veselíčko</t>
  </si>
  <si>
    <t>Vráž</t>
  </si>
  <si>
    <t>Vrcovice</t>
  </si>
  <si>
    <t>Zbelítov</t>
  </si>
  <si>
    <t>Zběšičky</t>
  </si>
  <si>
    <t>Zhoř</t>
  </si>
  <si>
    <t>Majdalena</t>
  </si>
  <si>
    <t>Branice</t>
  </si>
  <si>
    <t>Cerhonice</t>
  </si>
  <si>
    <t>Mažice</t>
  </si>
  <si>
    <t>Drhovice</t>
  </si>
  <si>
    <t>Krátošice</t>
  </si>
  <si>
    <t>Temešvár</t>
  </si>
  <si>
    <t>Hodonice</t>
  </si>
  <si>
    <t>Pohnánec</t>
  </si>
  <si>
    <t>Dolní Novosedly</t>
  </si>
  <si>
    <t>Rodná</t>
  </si>
  <si>
    <t>Skrýchov u Malšic</t>
  </si>
  <si>
    <t>Křenovice</t>
  </si>
  <si>
    <t>Varvažov</t>
  </si>
  <si>
    <t>Horní Slatina</t>
  </si>
  <si>
    <t>Třebětice</t>
  </si>
  <si>
    <t>Nová Ves nad Lužnicí</t>
  </si>
  <si>
    <t>Staňkov</t>
  </si>
  <si>
    <t>Hamr</t>
  </si>
  <si>
    <t>Košín</t>
  </si>
  <si>
    <t>Paseky</t>
  </si>
  <si>
    <t>Nerestce</t>
  </si>
  <si>
    <t>Vojníkov</t>
  </si>
  <si>
    <t>Řemíčov</t>
  </si>
  <si>
    <t>Dolní Hrachovice</t>
  </si>
  <si>
    <t>Boudy</t>
  </si>
  <si>
    <t>Minice</t>
  </si>
  <si>
    <t>Zahrádky</t>
  </si>
  <si>
    <t>Přeborov</t>
  </si>
  <si>
    <t>Horosedly</t>
  </si>
  <si>
    <t>Jickovice</t>
  </si>
  <si>
    <t>Budkov</t>
  </si>
  <si>
    <t>Lčovice</t>
  </si>
  <si>
    <t>Kačlehy</t>
  </si>
  <si>
    <t>Bednárec</t>
  </si>
  <si>
    <t>Vícemil</t>
  </si>
  <si>
    <t>Smržov</t>
  </si>
  <si>
    <t>Bednáreček</t>
  </si>
  <si>
    <t>Dolní Žďár</t>
  </si>
  <si>
    <t>Vydří</t>
  </si>
  <si>
    <t>Světce</t>
  </si>
  <si>
    <t>Křišťanov</t>
  </si>
  <si>
    <t>Hájek</t>
  </si>
  <si>
    <t>Člunek</t>
  </si>
  <si>
    <t>Blažejov</t>
  </si>
  <si>
    <t>Velký Ratmírov</t>
  </si>
  <si>
    <t>Dolní Pěna</t>
  </si>
  <si>
    <t>Drunče</t>
  </si>
  <si>
    <t>Kožlí</t>
  </si>
  <si>
    <t>Nové Hutě</t>
  </si>
  <si>
    <t>Frahelž</t>
  </si>
  <si>
    <t>Okrouhlá Radouň</t>
  </si>
  <si>
    <t>Rosička</t>
  </si>
  <si>
    <t>Ponědraž</t>
  </si>
  <si>
    <t>Droužetice</t>
  </si>
  <si>
    <t>Kuřimany</t>
  </si>
  <si>
    <t>Nová Olešná</t>
  </si>
  <si>
    <t>Bořetín</t>
  </si>
  <si>
    <t>Hrachoviště</t>
  </si>
  <si>
    <t>Domanín</t>
  </si>
  <si>
    <t>Polště</t>
  </si>
  <si>
    <t>Nasavrky</t>
  </si>
  <si>
    <t>Dobrohošť</t>
  </si>
  <si>
    <t>Kladruby</t>
  </si>
  <si>
    <t>Jilem</t>
  </si>
  <si>
    <t>Horní Němčice</t>
  </si>
  <si>
    <t>Halámky</t>
  </si>
  <si>
    <t>Dunajovice</t>
  </si>
  <si>
    <t>Zhoř u Tábora</t>
  </si>
  <si>
    <t>Běleč</t>
  </si>
  <si>
    <t>Hlasivo</t>
  </si>
  <si>
    <t>Rakovice</t>
  </si>
  <si>
    <t>Klec</t>
  </si>
  <si>
    <t>Hadravova Rosička</t>
  </si>
  <si>
    <t>Báňovice</t>
  </si>
  <si>
    <t>Horní Skrýchov</t>
  </si>
  <si>
    <t>Pístina</t>
  </si>
  <si>
    <t>Ponědrážka</t>
  </si>
  <si>
    <t>Lažany</t>
  </si>
  <si>
    <t>Příbraz</t>
  </si>
  <si>
    <t>Žíšov</t>
  </si>
  <si>
    <t>Zadní Střítež</t>
  </si>
  <si>
    <t>Chrbonín</t>
  </si>
  <si>
    <t>Třebějice</t>
  </si>
  <si>
    <t>Únice</t>
  </si>
  <si>
    <t>Balkova Lhota</t>
  </si>
  <si>
    <t>Psárov</t>
  </si>
  <si>
    <t>Vlčeves</t>
  </si>
  <si>
    <t>Nová Ves u Mladé Vožice</t>
  </si>
  <si>
    <t>Slapsko</t>
  </si>
  <si>
    <t>Slapy</t>
  </si>
  <si>
    <t>Kubova Huť</t>
  </si>
  <si>
    <t>Klenovice</t>
  </si>
  <si>
    <t>Svrabov</t>
  </si>
  <si>
    <t>Radimovice u Tábora</t>
  </si>
  <si>
    <t>Meziříčí</t>
  </si>
  <si>
    <t>Županovice</t>
  </si>
  <si>
    <t>Libějice</t>
  </si>
  <si>
    <t>Haškovcova Lhota</t>
  </si>
  <si>
    <t>Dlouhá Lhota</t>
  </si>
  <si>
    <t>Černýšovice</t>
  </si>
  <si>
    <t>Jedlany</t>
  </si>
  <si>
    <t>Drahov</t>
  </si>
  <si>
    <t>Krtov</t>
  </si>
  <si>
    <t>Hlincová Hora</t>
  </si>
  <si>
    <t>Modrá Hůrka</t>
  </si>
  <si>
    <t>Vlčetínec</t>
  </si>
  <si>
    <t>Horní Meziříčko</t>
  </si>
  <si>
    <t>Vlastec</t>
  </si>
  <si>
    <t>Vlksice</t>
  </si>
  <si>
    <t>Bezdědovice</t>
  </si>
  <si>
    <t>Lažánky</t>
  </si>
  <si>
    <t>Čenkov u Bechyně</t>
  </si>
  <si>
    <t>Pivkovice</t>
  </si>
  <si>
    <t>Květov</t>
  </si>
  <si>
    <t>Mojné</t>
  </si>
  <si>
    <t>Kamenný Malíkov</t>
  </si>
  <si>
    <t>Řípec</t>
  </si>
  <si>
    <t>Ústrašice</t>
  </si>
  <si>
    <t>Mezná</t>
  </si>
  <si>
    <t>Sedlečko u Soběslavě</t>
  </si>
  <si>
    <t>Zlukov</t>
  </si>
  <si>
    <t>Komárov</t>
  </si>
  <si>
    <t>Zhoř u Mladé Vožice</t>
  </si>
  <si>
    <t>Hodětín</t>
  </si>
  <si>
    <t>Závraty</t>
  </si>
  <si>
    <t>ano</t>
  </si>
  <si>
    <t>vlastní DTM</t>
  </si>
  <si>
    <t>Poznámky</t>
  </si>
  <si>
    <t>není</t>
  </si>
  <si>
    <t>obec</t>
  </si>
  <si>
    <t>ideální kandidát</t>
  </si>
  <si>
    <t>správcem sítě firma</t>
  </si>
  <si>
    <t>studny</t>
  </si>
  <si>
    <t>ČEVAK + studny (Záhorčice)</t>
  </si>
  <si>
    <t>ČEVAK + obec + studně (Důl, Němčice)</t>
  </si>
  <si>
    <t>Doptat se ohledně staré kanalizace.</t>
  </si>
  <si>
    <t>Celková délka [m]</t>
  </si>
  <si>
    <t>Délka mimo kons. data [m]</t>
  </si>
  <si>
    <t>Ideální kandidát = taková obec, která zajišťuje provoz vlastního vodovodu.</t>
  </si>
  <si>
    <t>mají DTM</t>
  </si>
  <si>
    <t>u délky ÚK započítány i lesní cesty severně od Sedlice, a to i ta jdoucí přímo po hranici obce, nezapočítány dva drobné úseky (cca 100 metrů) na severu protínající hranici ze sousední obce</t>
  </si>
  <si>
    <t>ČEVAK</t>
  </si>
  <si>
    <t>Použitý podklad</t>
  </si>
  <si>
    <t>Podklad dodaný obcí</t>
  </si>
  <si>
    <t>nedodala</t>
  </si>
  <si>
    <t>ortofoto, streetview</t>
  </si>
  <si>
    <t>streetview</t>
  </si>
  <si>
    <t>Obec neposlala podklady - doplněno PRVK (pokrývá ale pouze malou část). Sportné území v případě VO v jižní části obce (cca. 500 m) nebylo započítáno u žádné DI ani TI.</t>
  </si>
  <si>
    <t>ortofoto, streetview, kontrola s pasportem</t>
  </si>
  <si>
    <t>pasport sítě, vektorová data, bez seznamu souřadnic</t>
  </si>
  <si>
    <t>-</t>
  </si>
  <si>
    <t>není?</t>
  </si>
  <si>
    <t>započítána i ÚK na východě území směr ČB</t>
  </si>
  <si>
    <t>započítána i MK na západě území</t>
  </si>
  <si>
    <t>ČEVAK (Dívčice - nádraží) + zbytek obec</t>
  </si>
  <si>
    <t>ne</t>
  </si>
  <si>
    <t>geodetické zaměření + ortofoto, streetview ve zbytku území</t>
  </si>
  <si>
    <t>u geodeticky zaměřeného dílčího území není jasné, zda se bude jednat o MK nebo ÚK. Podle komunikací v okolí v této tabulce přiřazeno k MK</t>
  </si>
  <si>
    <t xml:space="preserve"> ÚK na severozápadě hranice obce byla započítávána k Dívčicím; u geodeticky zaměřeného dílčího území není jasné, zda se bude jednat o MK nebo ÚK. Podle komunikací v okolí v této tabulce přiřazeno k MK</t>
  </si>
  <si>
    <t>Pořadí v PO v rámci kraje</t>
  </si>
  <si>
    <t xml:space="preserve">geodetické zaměření dílčího území (624 m) kompletní, s razítkem </t>
  </si>
  <si>
    <r>
      <t>geodetické zaměření dílčího území (0,2 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)  kompletní, s razítkem </t>
    </r>
  </si>
  <si>
    <t xml:space="preserve">geodetické zaměření dílčího území (624 m) - vektorové, kompletní, s razítkem </t>
  </si>
  <si>
    <t>geodetické zaměření dílčí části území (307 m) - vektorové, nekompletní, bez razítka</t>
  </si>
  <si>
    <t>zaměření pochází z polohopisu a výškopisu dodaného obcí</t>
  </si>
  <si>
    <t>geodetické zaměření dílčí části území (375 m) - vektorové, nekompletní, bez razítka</t>
  </si>
  <si>
    <t>geodetické zaměření dílčího území (305 m), kompletní, bez razítka</t>
  </si>
  <si>
    <t>Typ</t>
  </si>
  <si>
    <t>pasport sítě - rastrová data bez textové části a bez souřadnic</t>
  </si>
  <si>
    <t>drátový, sloupy el. vedení</t>
  </si>
  <si>
    <t>pasport komunikací - vektorový, bez souřadnic</t>
  </si>
  <si>
    <t>pasport veřejného osvětlení - rastrový, bez souřadnic</t>
  </si>
  <si>
    <t>pasport veřejného osvětlení - rastrový, bez souřadnic, pouze GPS</t>
  </si>
  <si>
    <t>geodetické zaměření dílčích částí území (1218 m)- kompletní, bez razítka</t>
  </si>
  <si>
    <t>není jasné, zda nově zaměřená část je MK nebo ÚK</t>
  </si>
  <si>
    <t>geodetické zaměření dílčí části území (130 m) - vektorové, kompletní, s razítkem</t>
  </si>
  <si>
    <t>u délky ÚK připočítán i navazující úsek v délce na východě obce, nezapočítávána cesta, která vede na východě obce z druhé obce po hranici; není jasné, zda nově zaměřená část je MK nebo ÚK</t>
  </si>
  <si>
    <t>geodetické zaměření dílčích částí území (957 m) - vektorové, nekompletní, bez razítka + geodetické zaměření části území - rastrové, nekompletní, s razítkem</t>
  </si>
  <si>
    <t>Zeptat se, jak je to s kanalizací u Sedlice (jde vidět ČOV), Mužetic i Holušovic. Město Sedlice - vlastník?</t>
  </si>
  <si>
    <t>bezdrátový, sloupy el. vedení</t>
  </si>
  <si>
    <t>geodetické zaměření dílčích částí území (830 m) - vektorové, nekompletní, bez razítka + geodetické zaměření části území - rastrové, nekompletní, s razítkem</t>
  </si>
  <si>
    <t>geodetické zaměření části území (367 m) - vektorové, nekompletní, bez razítka + geodetické zaměření dílčích částí území - rastrové, nekompletní, s razítkem</t>
  </si>
  <si>
    <t>pasport komuikací - rastrový, bez souřadnic</t>
  </si>
  <si>
    <t>bezdrátový, sloupy veř. osvětlení</t>
  </si>
  <si>
    <t>Užitečné odkazy</t>
  </si>
  <si>
    <t>https://www.sorp.cz/projekty/pasporty/vytvorene-dokumenty/</t>
  </si>
  <si>
    <t>Pasporty Písecko, Milevsko:</t>
  </si>
  <si>
    <t>Zjistit, zda nemají pasport.</t>
  </si>
  <si>
    <t>nedohledatelný správce</t>
  </si>
  <si>
    <t>data nejsou k dispozici</t>
  </si>
  <si>
    <t>Vodovod pravděpodobně studny - nejsou vidět šoupata. Kanalizaci není možné určit.</t>
  </si>
  <si>
    <t>u délky UK připočítán i úsek na východě území jdoucí téměř po hranici obce</t>
  </si>
  <si>
    <t>obec Draslavice</t>
  </si>
  <si>
    <t>pasport sítě - rastrová data, bez textové části, bez seznamu souřadnic</t>
  </si>
  <si>
    <t>Pravděpodoně neúplná data o ÚK.</t>
  </si>
  <si>
    <t>U MK započítávána do délky i MK jdoucí po západní hranici u obce Dívčí Kopy.</t>
  </si>
  <si>
    <t>Kanalizace - jsou vidět vpustě.</t>
  </si>
  <si>
    <t>ruční zákres na podklad</t>
  </si>
  <si>
    <t>pasport komunikací - rastrová data, bez seznamu souřadnic</t>
  </si>
  <si>
    <t>Vodovod - nenalezena šoupata, nalezena studně. Kanalizace - viditelné vpustě na dešťovou vodu.</t>
  </si>
  <si>
    <t>U ÚK nezapočítávána ÚK (65 m) na severovýchodě obce - jedná se o travnatou cestu z pole, která končí na hranici obce.</t>
  </si>
  <si>
    <t>Kanalizace - nejsou vidět povrchové znaky. Vodovod - nenalezena šoupata.</t>
  </si>
  <si>
    <t>u délky MK nezapočítáván protínající úsek (78 m) na jihovýchodě obce</t>
  </si>
  <si>
    <t>úsek ÚK za hranicemi obce u Závratského rybníka nebyl do výpočtu zahrnut</t>
  </si>
  <si>
    <t>Vodovod a kanalizace - nejsou vidět povrchové znaky.</t>
  </si>
  <si>
    <t>U délky ÚK započítáván úsek na západní hranici obce až do protnutí s MK. ÚK na severu započítávána část k hranici obce.</t>
  </si>
  <si>
    <t>neododala</t>
  </si>
  <si>
    <t>neodoala</t>
  </si>
  <si>
    <t>neodala</t>
  </si>
  <si>
    <t>není k dispozici</t>
  </si>
  <si>
    <t>U ÚK připořítán k délce i úsek na jihovýchodě obce jdoucí při hranici.</t>
  </si>
  <si>
    <t>Kanalizace - nalezeny vpustě na dešťovou vodu. Vodovod - nenalezeny povrchové znaky.</t>
  </si>
  <si>
    <t>U délky ÚK nezapočítána i část ÚK jdoucí po severozápadní hraně obce.</t>
  </si>
  <si>
    <t>Vodovod - nalezeny studny. Kanalizace - nalezeny vpustě - pravděpodobně jednotná kanalizace.</t>
  </si>
  <si>
    <t>Vodovod a kanalizace - nenalezeny povrchové znaky.</t>
  </si>
  <si>
    <t>není k dospozici</t>
  </si>
  <si>
    <t>nejsou k dispozici data</t>
  </si>
  <si>
    <t>Vodovod - nalezena šoupata. Kanalizace - nenalezeny povrchové znaky.</t>
  </si>
  <si>
    <t>bezdrátový, sloupy el. vedení a veř. osvětlení</t>
  </si>
  <si>
    <t>Kanalizace - nalezeny vpustě na dešťovou vodu. Vodovod - nalezena šoupata.</t>
  </si>
  <si>
    <t>ČEVAK + obec</t>
  </si>
  <si>
    <t>Kanalizace - nalezena vpusť na dešťovou vodu. Vodovod - nalezena studna.</t>
  </si>
  <si>
    <t>Kanalizace - nalezena šachta na splaškovou kanalizaci a vpusť na dešťovou. Vodovod - nenalezeny povrchové znaky.</t>
  </si>
  <si>
    <t>drátový, samostatné sloupy</t>
  </si>
  <si>
    <t>v ÚAP nejsou k dispozici údaje za ÚK</t>
  </si>
  <si>
    <t>u délky ÚK nezapočítávána ÚK jdoucí po jihovýchodní hranici obce</t>
  </si>
  <si>
    <t>Je dodaný podklad v ÚAP?</t>
  </si>
  <si>
    <t>ÚAP</t>
  </si>
  <si>
    <t>v ÚAP nejsou data o ÚK</t>
  </si>
  <si>
    <t>Kanalizace - povrchové znaky - vpustě. Vodovod - informace z ÚAP pouze o jižním kraji území obce, správce je obec Žďár.</t>
  </si>
  <si>
    <t>Vodovod - v ÚAP data pouze z PRVKUK 2018, nenalezeny povrchové znaky. Kanalizace - nalezeny vpustě na dešťovou vodu.</t>
  </si>
  <si>
    <t>u délky MK nezapočítáván úsek jdoucí po východní hranici obce - ten je již započítán v obci Vlčetínec, započítáván úsek na jihovýchodě obce Žďár</t>
  </si>
  <si>
    <t xml:space="preserve"> ÚAP</t>
  </si>
  <si>
    <t>Pasport komunikací + kontrola z ÚAP</t>
  </si>
  <si>
    <t>ÚAP, kontrola přes pasport</t>
  </si>
  <si>
    <t>Zeptat se, jak je to s kanalizací (není nikde vidět ČOV - zřejmě to jsou přepady) - typ, vlastník. V ÚAP je vlastník obec.</t>
  </si>
  <si>
    <t>Kanalizace - dle ÚAP ORP jednotná kanalizace v majetku obce.</t>
  </si>
  <si>
    <t>Zeptat se, jak je to s kanalizací (není nikde vidět ČOV, zřejmě to jsou přepady) pro Lnáře i Záhorčice - typ, vlastník. V ÚAP je vlastník obec.</t>
  </si>
  <si>
    <t>ÚAP + kontrola z pasportu</t>
  </si>
  <si>
    <t>od délky ÚK z ÚAP odečten úsek 234 m na východě obce (pouze vyjeté koleje, nikoliv cesta)</t>
  </si>
  <si>
    <t>geodetické zaměření dílčího území + ÚAP</t>
  </si>
  <si>
    <t>Vodovod - z ÚAP k dispozici pouze data v oblasti těžby jižně od obce. Správcem Teplárna Strakonice. Kanalizace - nejsou vidět povrchové znaky. Pasport je projekt z roku 2021, streetview je starší.</t>
  </si>
  <si>
    <t>Vodovod - data nejsou k dispozici v ÚAP, na stránkách obce ale zmiňován vodovod - správce Lukáš Němec. Kanalizace - nejsou vidět povrchové znaky.</t>
  </si>
  <si>
    <t>Kanalizace - nalezena šachta na splaškovou kanalizaci a vpusť na dešťovou. Vodovod - nalezena ČOV, v ÚAP je v META_ID uvedeno Ministerstco obrany.</t>
  </si>
  <si>
    <t>Vodovod a kanalizace - nenalezeny povrchové znaky. Kanalizace - dle ÚAP převazto z PRVKÚK 2018.</t>
  </si>
  <si>
    <t>v ÚAP zakreslena pouze jedna MK, a to ta na západě území, která pouze částečně prochází územím obce. Ostatní MK zakresleny nejsou. Délky jsou tedy jen pouze z tohoto jednoho úseku.</t>
  </si>
  <si>
    <t>v ÚAP chybí účelové komunikace</t>
  </si>
  <si>
    <t>Kanalizace v ÚAP lze vidět pouze o části obce, nejsou vidět povrchové znaky.</t>
  </si>
  <si>
    <t>drátový i bezdrátový, sloupy el. vedení či samostatné sloupy</t>
  </si>
  <si>
    <t>Kanalizace - nalezena vpusť na dešťovou vodu. Vodovod - nenalezeny povrchové znaky.</t>
  </si>
  <si>
    <t>Kanalizace - nalezeny vpustě na deš'tovou vodu. Vodovod - nenalezeny povrchové znaky. Streetview na Mapy.cz i Google projelo jen velmi malou část obce - veřejné osvětlení doplněno nepřesně pouze podle ortofoto - může se lišit délka se skutečností.</t>
  </si>
  <si>
    <t>Kanalizace - nalezeny vpustě na dešťovou vodu. Vodovod - nalezena studna na užitkovou vodu.</t>
  </si>
  <si>
    <t>bezdrátový, samostatné sloupy</t>
  </si>
  <si>
    <t>Vodovod - nalezena studna. Kanalizace - nenalezeny povrchové znaky.</t>
  </si>
  <si>
    <t>Vodovod - v ÚAP je pouze část na jihu obce, IČO města Strakonice. Kanalizace - v ÚAP uvedeno IČO města Strakonice, nalezeny vpustě na dešťovou vodu.</t>
  </si>
  <si>
    <t>u MK na západě obce brána část až do protnutí hranice obce</t>
  </si>
  <si>
    <t>za ÚK nejsou data v ÚAP</t>
  </si>
  <si>
    <t>Kanalizace a vodovod - nenalezeny povrchové znaky.</t>
  </si>
  <si>
    <t>Kanalizace - nalezena vpusť na dešťovou vodu. Vodovod - nalezena ČOV. U vodovody a kanalizace uvedeno IČO Strakonic.</t>
  </si>
  <si>
    <t>U vodovodu a kanalizace uvedeno IČO Strakonic. Nalezena úpravna vody. Kanalizace - nalezeny vpustě na dešťovou vodu, šachty na splaškovou kanalizaci.</t>
  </si>
  <si>
    <t>Vodovod - data z PRVKUK 2018. Vodovod - nalezen vodojem. Kanalizace - nalezeny vpustě na dšëšťovou vodu.</t>
  </si>
  <si>
    <t>Kanalizace - některá z dat převzata z PRVKUK. Vodovod - negarantovaná data, k dispozici pouze velmi malý úsek k dřevařským závodům. Kanalizace - nalezeny vpustě na dešťovou vodu.</t>
  </si>
  <si>
    <t>geodetické zaměření celé délky kanalizace + ČOV - kompletní, s razítkem</t>
  </si>
  <si>
    <t>Vodovod - uvedeno IČO Českých Budějovic, nalezena šoupata a hydrant. Kanalizace - nalezena šachta na splaškovou kanalizaci a vpusť na dešťovou vodu.</t>
  </si>
  <si>
    <t>Vodovod - IČO obce Tábor v ÚAP, poznámka "negarantovaná data". Kanalizace - nalezena ČOV, vpusť dešťové kanalizace a šachta na splaškovou.</t>
  </si>
  <si>
    <t>nejsou data v ÚAP</t>
  </si>
  <si>
    <t>u délky MK nezapočítávána MK na severní hranici obce</t>
  </si>
  <si>
    <t>Kanalizace - nalezeny vpustě na dešťovou vodu. Vodovod - nalezen objekt za obydlenou částí obce - rozvodna vody? Nedostatečné streetview - VO doplněno z ortofoto, může být nepřesné.</t>
  </si>
  <si>
    <t>Vodovod - v ÚAP uvedeno IČO města Strakonice, na internetu uvedeno "zásobování z obecního vodovodu", nalezen hydrant a šoupata. Kanalizace - uvedeno IČO města Strakonice, vpustě na dešťovou vodu.</t>
  </si>
  <si>
    <t>drátový,  sloupy el. vedení</t>
  </si>
  <si>
    <t>Vodovod - uvedeno IČO města Jindřichův Hradec, nalezen vodojem. Kanalizace - nalezena ČOV, vpusť na dešťovou vodu.</t>
  </si>
  <si>
    <t>Vodovod - nalezen vodojem. Kanalizace - nalezeny vpustě na dešťovou kanalizaci.</t>
  </si>
  <si>
    <t>geodetické zaměření dílčí části území (místní část Arnoštov) - kompletní, bez razítka</t>
  </si>
  <si>
    <t>ÚAP + dodaný podklad</t>
  </si>
  <si>
    <t xml:space="preserve">geodetické zaměření dílčí části území (pouze část místní části Arnoštov - 370 m) - nekompletní, s razítkem </t>
  </si>
  <si>
    <t>ministerstvo obrany</t>
  </si>
  <si>
    <t>Obec kromě vektorových dat o vodovodu a kanalizaci dodala i pasport pro část území + textové  části. Během geodetického zaměření zaměřena i část DI a TI v řešeném místě. Vodovod - nalezen vodojem, v ÚAP uvedeno IČO Českého Krumlova. Kanalizace - v ÚAP uvedeno IČO Českého Krumlova, část dat z PRVKUC 2008. Teplovod - velmi malá část, provozovatel Ministerstvo obrany. Streetview - nedostatečný podklad, VO doplěno z ortofoto, může být nepřesné.</t>
  </si>
  <si>
    <t>Kanalizace - data z PRVKUK, nalezeny vpustě na dešťovou vodu. Vodovod - nenalezeny povrchové znaky.</t>
  </si>
  <si>
    <t>Kanalizace - nalezena vpusť na dešťovou vodu a šachta na splaškovou kanalizaci. Vodovod - část dat z ÚAP z PRVKUK, nalezen vodojem (místní část Řetenice)</t>
  </si>
  <si>
    <t>drátový, sloupy veř. osvětlení</t>
  </si>
  <si>
    <t>Vodovod - v ÚAP uvedeno IČO města Prachatice, nenalezeny povrchové znaky. Kanalizace - data pochází z PRVKUC 2018, nalezeny vpustě na dešťovou vodu.</t>
  </si>
  <si>
    <t>Kanalizace - v ÚAP uvedeno IČO Milevska, nalezeny vpustě na dešťovou kanalizaci. Vodovod - nenalezeny povrchové znaky.</t>
  </si>
  <si>
    <t>AQUASERV</t>
  </si>
  <si>
    <t>Vodovod - vidět v ÚAP napojení na vodojem ze sousední vesnice. Kanalizace - část dat pochází z PRVKÚC 2008, nalezeny šachty na splaškovou kanalizaci.</t>
  </si>
  <si>
    <t>Kanalizace - data pochází z PRVKUK 2018, negarantovaná data, nalezena šachta na splaškovou kanalizaci, vpusť na dešťovou kanalizaci. Vodovod - nenalezeny povrchové znaky.</t>
  </si>
  <si>
    <t>UAP</t>
  </si>
  <si>
    <t>obvec</t>
  </si>
  <si>
    <t xml:space="preserve">není k dispozici </t>
  </si>
  <si>
    <t>Vodovod, kanalizace - nejsou vidět šoupě ani kanalizační vpustě.</t>
  </si>
  <si>
    <t>papírový projekt, bez razítka</t>
  </si>
  <si>
    <t>Kanalizace - v papírovém projektu kanalizace na dešťovou vodu, bez ČOV.</t>
  </si>
  <si>
    <t>Vodovod - nejsou vidět šoupata, Kanalizace - jsou vidět kanalizační vpustě na silnici. Oba data z PRVKUK 2018 - IČO kraje.</t>
  </si>
  <si>
    <t>město Třeboň</t>
  </si>
  <si>
    <t xml:space="preserve">Kanalizace - nejsou vidět kanalizační vpustě, jde vidět ČOV, data z PVRKUC - IČO kraje. Vodovod - nejsou vidět šoupata, věžový vodojem. </t>
  </si>
  <si>
    <t>Vodovod - nejsou vidět šoupě, Kanalizace - jsou vidět vpustě.</t>
  </si>
  <si>
    <t>Vodovod - nejsou vidět šoupě, Kanalizace - nejsou vidět vpustě, vpustě jsou vidět v části Louka.</t>
  </si>
  <si>
    <t>město Tábor</t>
  </si>
  <si>
    <t>Kanalizace - data z PRVKUK 2018, IČO kraje.</t>
  </si>
  <si>
    <t>Kanalizace - v poznámce je, že se jedná o data od kraje (IČO kraje).</t>
  </si>
  <si>
    <t>Město Strakonice</t>
  </si>
  <si>
    <t>město Strakonice</t>
  </si>
  <si>
    <t>neník dispozici</t>
  </si>
  <si>
    <t>Kanalizace - nejdou vidět vpustě, data z PRVKUC (IČO kraje).</t>
  </si>
  <si>
    <t>geodetické zaměření  se seznamem souřadnic, bez razítka</t>
  </si>
  <si>
    <t>město Jindřichův Hradec</t>
  </si>
  <si>
    <t>Kanalizace - nejsou vidět vpustě, Vodovod - nejsou vidět šoupě.</t>
  </si>
  <si>
    <t>město Mladá Vožice, město Tábor</t>
  </si>
  <si>
    <t>Kanalizace - nejsou vidět vpustě, Vodovod - nejsou vidět šoupě, data z PRVKUK, IČO kraje.</t>
  </si>
  <si>
    <t>Vodovod, kanalizace - data z PRVKUK.</t>
  </si>
  <si>
    <t>Kanalizace - data z PRVKUK, IČO kraje.</t>
  </si>
  <si>
    <t>obec, obec Tvrzice</t>
  </si>
  <si>
    <t xml:space="preserve">drátový, sloup el. vedení, budova obecního úřadu Nová Ves </t>
  </si>
  <si>
    <t>pravděpodoně neúplná data o ÚK</t>
  </si>
  <si>
    <t>Kanalizace - viditelné vpustě.</t>
  </si>
  <si>
    <t>neoddala</t>
  </si>
  <si>
    <t>pravděpodobně chybí data v ÚAP</t>
  </si>
  <si>
    <t>v ÚAP k dispozici pouze informace o jedné účelové cestě v délce 45 m</t>
  </si>
  <si>
    <t>dodaný pasport je rastrový, vektory nejsou k dispozici, nejsou ani v ÚAP</t>
  </si>
  <si>
    <t>bezdrátový i drátový, sloupy el. vedení</t>
  </si>
  <si>
    <t>Vodovod, kanalizace - v ÚAP IČO Tábora, v poznámce negarantovaná data. Kanalizace - nalezeny vpustě na dešťovou kanalizaci, šachty na splaškovou kanalizaci. Vodovod - nenalezeny povrchové znaky.</t>
  </si>
  <si>
    <t>u délky MK započítáván i úsek jdoucí po hranici na západě obce</t>
  </si>
  <si>
    <t>U délky MK součástí i úsek 68 m na západě od obce Kratušín</t>
  </si>
  <si>
    <t>U délky MK započítána i část MK jdoucí po východní hraně obce a krátký úsek na samém okraji</t>
  </si>
  <si>
    <t>geodetické zaměření dílčí části území (132 m) - kompletní, bez razítka</t>
  </si>
  <si>
    <t>geodetické zaměření + ÚAP + ortofoto, streetview</t>
  </si>
  <si>
    <t>geodetické zaměření + ÚAP</t>
  </si>
  <si>
    <t>geodetické zaměření dílčí části území (1324 m) - kompletní, bez razítka</t>
  </si>
  <si>
    <t>Obec dodala geodetická zaměření části VO a části vodovodu. Během něho zaměřeny i některé části dalších znaků - například MK. Kanalizace - nalezeny vpustě na dešťovou kanalizaci, šachty na splaškovou kanalizaci. Vodovod - hydrant vyznačen v geodetickém zaměření.</t>
  </si>
  <si>
    <t>geodetické zaměření dílčí části území (145 m) -  vektorové, kompletní, bez razítka.</t>
  </si>
  <si>
    <t>obec + město Český Krumlov</t>
  </si>
  <si>
    <t>geodetické zaměření dílčí části území (143 m) -  vektorové, kompletní, bez razítka.</t>
  </si>
  <si>
    <t>obec + město Český Krumlov + AQUASERV</t>
  </si>
  <si>
    <t>Kanalizace - nalezeny šachty na splaškovou kanalizaci, vpustě na dešťovou vodu. Vodovod - nalezena šoupata.</t>
  </si>
  <si>
    <t>Vodovod - nalezena studna. Kanalizace - nenalezeny vpustě na dešťovou vodu.</t>
  </si>
  <si>
    <t>obec + ČEVAK</t>
  </si>
  <si>
    <t>Pasport sítě - rastrová data, bez seznamu souřadnic</t>
  </si>
  <si>
    <t>drátový i bezdrátový, sloupy el. vedení</t>
  </si>
  <si>
    <t>u délky UK počítány i dvě ÚK jdoucí po východní a západní hranici obce</t>
  </si>
  <si>
    <t>Vodovod - v poznámce u ÚAP "negarantovaná data", nalezena šoupata. Kanalizace - nalezeny vpustě na dešťovou kanalizaci.</t>
  </si>
  <si>
    <t>pasport místních komnikací - vektorová data, nekompletní, bez seznamu součadnic</t>
  </si>
  <si>
    <t>v ÚAP nejsou žádná data</t>
  </si>
  <si>
    <t>pasport komunikací</t>
  </si>
  <si>
    <t>Kanalizace - data z PVRKUK, IČO kraje, nalezeny vpustě na dešťovou vodu, šachty na splaškovou vodu. Vodovod - nenalezeny povrchové znaky.</t>
  </si>
  <si>
    <t>U délky ÚK nezapočítávána ÚK těsně za hranicí obce, započítáván úsek (55 m) vycházející ze západní hranice obce a končící ve vedlejší</t>
  </si>
  <si>
    <t>geodetické zaměření dílčí části území (500 m) - kompletní, bez razítka</t>
  </si>
  <si>
    <t>ÚAP + zaměření</t>
  </si>
  <si>
    <t>Kanalizace - uvedeno IČO kraje, nalezeny vpustě na dešťovou vodu, šachty na splaškovou kanalizaci, nalezena ČOV. Vodovod - nennalezeny povrchové znaky.</t>
  </si>
  <si>
    <t>ORP Blatná</t>
  </si>
  <si>
    <t>ORP České Budějovice</t>
  </si>
  <si>
    <t>ORP Český Krumlov</t>
  </si>
  <si>
    <t>ORP Dačice</t>
  </si>
  <si>
    <t>ORP Jindřichův Hradec</t>
  </si>
  <si>
    <t>ORP Kaplice</t>
  </si>
  <si>
    <t>ORP Milevsko</t>
  </si>
  <si>
    <t>ORP Písek</t>
  </si>
  <si>
    <t>ORP Prachatice</t>
  </si>
  <si>
    <t>ORP Soběslav</t>
  </si>
  <si>
    <t>ORP Strakonice</t>
  </si>
  <si>
    <t>ORP Tábor</t>
  </si>
  <si>
    <t>ORP Trhové Sviny</t>
  </si>
  <si>
    <t>ORP Třeboň</t>
  </si>
  <si>
    <t>ORP Týn nad Vltavou</t>
  </si>
  <si>
    <t>ORP Vimperk</t>
  </si>
  <si>
    <t>ORP Vodňany</t>
  </si>
  <si>
    <t>název ORP</t>
  </si>
  <si>
    <t>dodaná data</t>
  </si>
  <si>
    <t>pasport - rastorová data bez seznamu souřadnic; geodetické zaměření území - neúplné, nekompletní, bez razítka</t>
  </si>
  <si>
    <t>geodetické zaměření dílčí části území (2025 m) - kompletní, bez razítka</t>
  </si>
  <si>
    <t>Vodovod - v ÚAP pouze malá část procházející západním výběžkem obce. Kanalizace - nalezena vpusť na dešťovou vodu. Vodovod - nenalezeny povrchové znaky.</t>
  </si>
  <si>
    <t>Kanalizace - nalezeny vpustě na dešťovou vodu a šachty na splaškovou kanalizaci, nalezena ČOV. Vodovod - nenalezeny povrchové znaky.</t>
  </si>
  <si>
    <t>do délky MK započítávány i části dvou úseků na západní hranici obce procházející územím obce</t>
  </si>
  <si>
    <t>Vodovod - v ÚAP uvedeno IČO Týna nad Vltavou, nalezeny vpustě na dešťovou vodu, šachty na splaškovou kanalizaci. Kanalizace - dle ÚAP převzato z PRVKÚK. Vodovod - nalezena šoupata.</t>
  </si>
  <si>
    <t>Kanalizace - nalezeny vpustě na dešťovou vodu, nalezena ČOV. Vodovod - nenalezeny povrchové znaky.</t>
  </si>
  <si>
    <t>u délky ÚK připočítána i část ÚK vstupující sevěrně od části Uzenice do sousední obce</t>
  </si>
  <si>
    <t>drátový, budovy</t>
  </si>
  <si>
    <t>Kanalizace - v ÚAP negarantovaná data, IČO Tábora, nalezeny vpustě na dešťovou vodu a šachty na splaškovou kanalizaci.</t>
  </si>
  <si>
    <t>délka ÚK započítávána do hranice obce</t>
  </si>
  <si>
    <t>délka MK započítávána do hranice obce, protože úsek na severu mimo obec je již součástí výpočtu pro Závraty</t>
  </si>
  <si>
    <t>nemají veřejné osvětlení</t>
  </si>
  <si>
    <t>Nenalezeny žádné povrchové znaky, ani veřejné osvětlení.</t>
  </si>
  <si>
    <t>Kanalizace - v ÚAP IČO Strakonic.</t>
  </si>
  <si>
    <t>Kanalizace - v ÚAP IČO Strakonic, nalezeny šachty na splaškovou kanalizaci, vpustě na dešťovou vodu. Vodovod - nenalezeny povrchové znaky.</t>
  </si>
  <si>
    <t>Kanalizace - nalezeny vpustě na dešťovou vodu, šachty na splaškovou kanalitaci.</t>
  </si>
  <si>
    <t>Kanalizace - v ÚAP IČO Strakonic, nalezeny vpustě na dešťovou kanalizaci. Vodovod - nenalezeny povrchové znaky.</t>
  </si>
  <si>
    <t>Vodovod - v ÚAP negarantovaná data, IČO Tábora, nalezen vodojem a šoupata. Kanalizace - data z PRVKUK, nalezena vpusť na dešťovou kanalizaci.</t>
  </si>
  <si>
    <t>Vodovod - v ÚAP IČO Tábora, nějaká data také z PRVKUK, nenalezeny povrchové znaky. Kanalizace - v ÚAP negarantovaná data a IČO Tábora, nalezeny vpustě na dešťovou vodu.</t>
  </si>
  <si>
    <t>měření v ArcMap</t>
  </si>
  <si>
    <t>Jihočeský kraj</t>
  </si>
  <si>
    <t>Pasport místních komunikací, rastrová data bez seznamu souřadnic</t>
  </si>
  <si>
    <t>ortofoto, streetview, měřeno v ArcMap</t>
  </si>
  <si>
    <t>Město Prachatice, ZEFA Volary s.r.o.</t>
  </si>
  <si>
    <t>drátový, samostatný</t>
  </si>
  <si>
    <t>kanalizace - nejsou viditelné kanalizační vpustě</t>
  </si>
  <si>
    <t>drátový,samostatná a  sloupy el. vedení</t>
  </si>
  <si>
    <t>Město Tábor</t>
  </si>
  <si>
    <t>Kanalizace - jsou viditelné kanalizační vpustě, vodovod - nejsou viditelná šoupě</t>
  </si>
  <si>
    <t>Kanalizace - IČO Strakonic., nalezrna vpusť na dešťovou vodu. Vodovod - IČO Strakonic.</t>
  </si>
  <si>
    <t>Vodovod - nalezena šoupata a hydrant, do délky vodovodu nezapočítáván úsek pod IČO Jindřichův Hradec, který přesahuje hranici obce . Kanalizace - nenalezeny povrchové znaky.</t>
  </si>
  <si>
    <t>Kanalizace - data z ÚAP pouze drobné úseky kanalizace.nalezeny vpustě na dešťovou vodu. Vodovod - nenalezeny povrchové znaky.</t>
  </si>
  <si>
    <t>Vodovod - nalezena studna. Kanalizace - v ÚAP uveden pouze velmi malý úsek, nalezena vpusť na dešťovou vodu.</t>
  </si>
  <si>
    <t>Vodovod, kanalizace - nenalezeny povrchové znaky, u délky v ÚAP započítáván u dat z PRVKUK pouze úsek procházejíc územím obce.</t>
  </si>
  <si>
    <t>Kanalizace - nalezena šachta na spaškovou kanalizaci a vpusť na dešťovou vodu. Vodovod - nenalezeny povrchové znaky, IČO obce Tábor v ÚAP, do délky nezapočotávány úseky vystupující z hranic obce.</t>
  </si>
  <si>
    <t>Kanalizace - v papírovém projektu kanalizace na dešťovou vodu, bez ČOV</t>
  </si>
  <si>
    <t>Kanalizace - IČO kraje. Vodovod - délky počítána do hranice obce.</t>
  </si>
  <si>
    <t>Kanalizace - data z PVRKUC, IČO kraje. Vodovod - nezapočítáván úsek vodovodu obce Laziště na severu obce do celkové délky.</t>
  </si>
  <si>
    <t>Vodovod - nezapočítávána část vodovodu obce Pohnání na západě území. A Mladé Vožice na severu území.</t>
  </si>
  <si>
    <t>Vodovod - nejsou vidět šoupě</t>
  </si>
  <si>
    <t>Zemědělské družstvo Budíškovice</t>
  </si>
  <si>
    <t>drátový, samostaný a sloupy el. vedení</t>
  </si>
  <si>
    <t>Kanalizace - data z ÚAP pocházejí z PRVKUK.</t>
  </si>
  <si>
    <t>Obec Malovice, nedohledatelný správce</t>
  </si>
  <si>
    <t>obec, nedohledatelný správce</t>
  </si>
  <si>
    <t>Vodovod, kanalizace - část dat v ÚAP z PRVKUK.</t>
  </si>
  <si>
    <t>obec + Milevsko</t>
  </si>
  <si>
    <t>vodovod - nejsou viditelná šoupata.</t>
  </si>
  <si>
    <t>obec + Tábor</t>
  </si>
  <si>
    <t>Vodovod - v ÚAP negarantovaná data, data s IČO obce pouze velmi malé úseky, částečně se překrývají s daty s IČO obce.</t>
  </si>
  <si>
    <t>obec + nedohledatelný správce</t>
  </si>
  <si>
    <t>Kanalizace - v ÚAP data z PRVKUK, jde vidět ČOV.</t>
  </si>
  <si>
    <t>Kanalizace - nalezeny šachty na splaškovou kanalizaci, vpustě na dešťovou vodu.</t>
  </si>
  <si>
    <t>Kanalizace - nalezeny vpustě na dešťovou vodu a šachty na splaškovou.</t>
  </si>
  <si>
    <t>drátový, sloup el. vedení</t>
  </si>
  <si>
    <t>bezdrátový, sloup el. vedení</t>
  </si>
  <si>
    <t>Kanalizace - v ÚAP IČO Strakonic, nalezeny vpustě na dešťovou vodu. Vodovod - nalezena šoupata.</t>
  </si>
  <si>
    <t>Kanalizace - nalezeny vpustě na dešťovou vodu.</t>
  </si>
  <si>
    <t>Kanalizace - nalezena vpusť na dešťovou vodu.</t>
  </si>
  <si>
    <t>v ÚAP je uvedena pouze kategorie komunikace "neurčeno" v délce 6121 m</t>
  </si>
  <si>
    <t>Vodovod - v ÚAP uvedeno IČO kraje, nenalezeny povrchové znaky. Kanalizace - dodaný podklad od obce se týká dešťové kanalizace, nalezena vpusť na dešťovou kanalizaci.</t>
  </si>
  <si>
    <t>Kanalizace - v ÚAP část dat má IČO kraje, nenalezena vpusť na dešťovou vodu. Vodovod - nalezen hydrant.</t>
  </si>
  <si>
    <t>u délky ÚK započítávána i ÚK na západě území jdoucí přímo po hranici obce</t>
  </si>
  <si>
    <t>Kanalizace - nalezeny šachty na splaškovou kanalizaci, vpustě na dešťovou. Vodov - nalezena šoupata a hydrant.</t>
  </si>
  <si>
    <t>u ÚK v ÚAP jsou nesmyslná data - jsou tedy nezapočítávána do celkové délky ÚK v rámci DI</t>
  </si>
  <si>
    <t>obec + Jindřichův Hradec</t>
  </si>
  <si>
    <t>Vodovod - započítávána do délky i část procházející územím obce Deštná, nalezena šoupata. Kanalizace - v ÚAP uvedeno IČO kraje, nalezena vpusť na dešťovou kanalizaci.</t>
  </si>
  <si>
    <t>bezdrátový, sloupy el. Vedení, drátový, samostatné sloupy</t>
  </si>
  <si>
    <t>Kanalizace - nalezeny vpustě na dešťovou kanalizaci.</t>
  </si>
  <si>
    <t>Kanalizace - nalezeny šachty na splaškovou kanalizaci, vpustě na dešťovou. Vodovod - nenalezeny povrchové znaky.</t>
  </si>
  <si>
    <t>geodeticky zaměřená celá délka kanalizace - kompletní, se seznamem souřadnic</t>
  </si>
  <si>
    <t>Obec poslala i dva geodetické plány - jeden se týká rybníka, druhý komunikace na návsi. Geodeticky zaměřené mají také částečně chodníky. Kanalizace - nalezeny vpustě na dešťovou kanalizaci a šachty na splaškovou.</t>
  </si>
  <si>
    <t>v ÚAP několik silnic v kategorii "neurčeno" - nejsou započítávány do délky DI</t>
  </si>
  <si>
    <t>v ÚAP několik silnic v kategorii "neurčeno" v délce 1968 m - nejsou započítávány do délky DI</t>
  </si>
  <si>
    <t>Kanalizace - nalezeny vpustě na dešťovou kanalizaci. Vodovod - nenalezeny povrchové znaky.</t>
  </si>
  <si>
    <t>v ÚAP k dispozici pouze část ÚK</t>
  </si>
  <si>
    <t>Vodovod, kanalizace - v ÚAP IČO Tábora, negarantovaná data, vyřazena délka těchto jevů v letišti. Kanalizace - nalezena vpusť na dešťovou vodu a šachta na splaškovou vodu. Vodovod - nenalezeny povrchové znaky.</t>
  </si>
  <si>
    <t>obec (dešťová kanalizace)</t>
  </si>
  <si>
    <t>Doptáno telefonicky.</t>
  </si>
  <si>
    <t>Kanalizace - nalezeny vpustě na dešťovou kanalizaci, šachty na splaškovou kanalizaci v části Předslavice, dodaná data obsahují i orientační průběhy. Doptáno telefonicky.</t>
  </si>
  <si>
    <t>papírový projekt, bez seznamu souřadnic</t>
  </si>
  <si>
    <t>Město Jindřichův Hradec</t>
  </si>
  <si>
    <t>Obec Podolí I</t>
  </si>
  <si>
    <t>pravděpodovbně neúplná data</t>
  </si>
  <si>
    <t>Město Milevsko</t>
  </si>
  <si>
    <t>nedodala (v dohledné době se bude provádět nové)</t>
  </si>
  <si>
    <t>Obec Nevězice (pro část Koloredov)</t>
  </si>
  <si>
    <t>rastrová data, bez seznamu souřadnic, bez razítka</t>
  </si>
  <si>
    <t>nákres + papírový výkres zaměření jedné části, bez seznamu souřadnic, bez razítka</t>
  </si>
  <si>
    <t>pravděpodobně neúplná data ÚAP</t>
  </si>
  <si>
    <t>město Vimperk</t>
  </si>
  <si>
    <t>obec Kocelovice</t>
  </si>
  <si>
    <t>pasport zpracován geodetem, bez technické zprávy a razítka</t>
  </si>
  <si>
    <t>Město Prachatice</t>
  </si>
  <si>
    <t>pravděpodobně neúplná data v ÚAP</t>
  </si>
  <si>
    <t>Město Třeboň</t>
  </si>
  <si>
    <t>viditelné znaky kanalizace i vodovodu</t>
  </si>
  <si>
    <t>61849 m - celková délka MK a ÚK (MK a ÚK nerozlišeny), 60388 m MK a ÚK mimo konsolidované území</t>
  </si>
  <si>
    <t xml:space="preserve">51910 m - celková délka MK a ÚK - MK a ÚK nerozlišeny, 49773 m - celková délka MK a ÚK mimo konsolidované území </t>
  </si>
  <si>
    <t>vektorová data ČOV a přívodní stoka, bez seznamu souřadnic, bez razítka</t>
  </si>
  <si>
    <t>9157 m - celková délka MK a ÚK - nerozlišené MK a ÚK; 6575 celková délka MK a ÚK  mimo konsolidované území - nerozlišené MK a ÚK</t>
  </si>
  <si>
    <t>pravaděpodobně neúplná data ÚAP</t>
  </si>
  <si>
    <t>papírový projekt + kontrola ÚAP</t>
  </si>
  <si>
    <t>Nerozlišené MK a ÚK - uvedena celková suma.</t>
  </si>
  <si>
    <t>Kanalizace - v ÚAP pouze Mostek, data z PRVKUK.</t>
  </si>
  <si>
    <t>Vodovod - dle ÚAP pouze v malé části obce.</t>
  </si>
  <si>
    <t>pravděpodobně neúplná data</t>
  </si>
  <si>
    <t>Vodovod - data ÚAP pouze pro Koloredov, kanalizace - ÚAP pouze Nevězice.</t>
  </si>
  <si>
    <t>Kanalizace - viditelné vpustě, vodovod - nejsou vidět šoupě.</t>
  </si>
  <si>
    <t>kanlizace - viditelné kanalizační vpustě.</t>
  </si>
  <si>
    <t>AQUAŠUMAVA</t>
  </si>
  <si>
    <t>Kanalizace - viditelné znaky, vodovod - nejsou vidět šoupata, data z PRVKUK.</t>
  </si>
  <si>
    <t>kanalizace - viditelné znaky, vodovod - bez viditelných znaků.</t>
  </si>
  <si>
    <t>vodovod - nejsou viditelné znaky.</t>
  </si>
  <si>
    <t>Kanalizace, vodovod - data z PRVKUK.</t>
  </si>
  <si>
    <t>Město Tábor, ČEVAK</t>
  </si>
  <si>
    <t>Vodovod - zakreslen pouze mimo zastavěné území obce (procházející , zaveden pouze k ZD). Kanalizace - data z PRVKUK.</t>
  </si>
  <si>
    <t>Vodovod - nejsou viditelné pocvrchové znaky. Kanalizace - pro obec data z PRVKUK, dále kanalizace v majetku Českých drah u nádraží.</t>
  </si>
  <si>
    <t>město Tábor, nedohledatelný správce</t>
  </si>
  <si>
    <t>Vodovod - pouze Moraveč,data z PRVKUK.  Kanalizace - pouze Slapsko, negarantovaná data.</t>
  </si>
  <si>
    <t>Vodovod - nejsou viditelné znaky.</t>
  </si>
  <si>
    <t>Vododov - viditelná úpravna vody.</t>
  </si>
  <si>
    <t>Kanalizace - nejsou viditelné povrchové znaky, IČO kraje v ÚAP.</t>
  </si>
  <si>
    <t>Komunikace - MK a ÚK nerozlišeny - uvedená celková délka.</t>
  </si>
  <si>
    <t>Kanalizace - viditelné povrchové znaky.</t>
  </si>
  <si>
    <t>Vodovod - ÚAP - přívod do obce z vodojemu, negarantovaná data.  Kanalizace - v ÚAP data PRVKUK.</t>
  </si>
  <si>
    <t>Komunikace - nerozlišeny MK a ÚK, data z PRVKUK.</t>
  </si>
  <si>
    <t>Vodovod - nejsou viditelné povrchové znaky.</t>
  </si>
  <si>
    <t>Kanalizace v ÚAP nejsou data, ale na zemi jsou vidět povrchové znaky (Kratušín), bez povrchových znaků (Chlístov). Vodovod - v obci Kratušín přivádí vodu z obce Draslavice, do délky vodovodu započítáván pouze úsek s IČO obce Kratušín, jiná data na území k dispozici nejsou. Veřejné osvětlení - v dohledné době se bude provádět nové.</t>
  </si>
  <si>
    <t>Vodovod - v ÚAP negarantovaná data, nalezena šoupata. Kanalizace - v ÚAP negarantovaná data, nalezeny vpustě na dešťovou kanalizaci a šachty na splaškovou, nalezena ČOV.</t>
  </si>
  <si>
    <t>ortofoto, streetview + kontrola s pasportem</t>
  </si>
  <si>
    <t>ČEVAK + AQUASERV</t>
  </si>
  <si>
    <t>Kanalizace - nalezeny vpustě na dešťovou kanalizaci a šachty na splaškovou. Vodovod - nenalezeny povrchové znaky.</t>
  </si>
  <si>
    <t>Kanalizace - nalezeny vpustě na dešťovou kanalizaci, šachty na splaškovou. Vodovod - nalezena šoupata. VO - započítáván i úsek cyklostezky.</t>
  </si>
  <si>
    <t>Město Český Krumlov</t>
  </si>
  <si>
    <t>Kanalizace - nalezeny vpustě na dešťovou kanalizaci, šachty na splaškovou. Vodovod - nalezen vodojem.</t>
  </si>
  <si>
    <t xml:space="preserve">pasport sítě - vektorová data, neúplná, bez seznamu souřadnic </t>
  </si>
  <si>
    <t>některé komunikace označeny kategorií "N" - nepřiřazeny k žádné kategorii (délka 440 m); v pasportu nerozlišeny MK a ÚK</t>
  </si>
  <si>
    <t>některé komunikace označeny kategorií "N" - nepřiřazeny k žádné kategorii (délka 440 m), v pasportu nerozlišeny MK a ÚK</t>
  </si>
  <si>
    <t>Kanalizace - nalezeny vpustě na dešťovou kanalizaci. Vodovod - nalezen vodojem.</t>
  </si>
  <si>
    <t>orientační digitální výkres celého vodovodu - rastrový +  geodetické záměření dílčích částí (1638 m) - úplné, bez razítka</t>
  </si>
  <si>
    <t>ÚAP, zaměření</t>
  </si>
  <si>
    <t>geodetické zaměření dílčí částí území (43 m)  - úplné, bez razítka</t>
  </si>
  <si>
    <t>ano (zaměření)</t>
  </si>
  <si>
    <t>pasport sítě - rastrová data, bez seznamu souřadnic</t>
  </si>
  <si>
    <t>Vodovod - v ÚAP IČO kraje a negarantovaná data, nalezen vodojem, nalezen hydrant. Kanalizace - v ÚAP negarantovaná data, nalezeny vpustě na dešťovou kanalizaci.</t>
  </si>
  <si>
    <t>pasport sítě - rastrový i vektorový, bez seznamu souřadnic</t>
  </si>
  <si>
    <t>ortofoto, streetview + kontrola pasport</t>
  </si>
  <si>
    <t>Kanalizace - nalezeny vpustě na dešťovou kanalizaci, nalezeny vpustě na splaškovou kanalizaci. Vodovod - nalezen hydrant a šoupata.</t>
  </si>
  <si>
    <t>dalších 49447 m MK nebo ÚK v kategorii N</t>
  </si>
  <si>
    <t>Vodovod - nalezena šoupata. Kanalizace - nalezeny šachty na splaškovou kanalizaci.</t>
  </si>
  <si>
    <t>u délky MK započítívána pouze délka do hranice obce</t>
  </si>
  <si>
    <t>Kanalizace - nalezeny vpustě na dešťovou kanalizaci a šachty na splaškovou. Vodovod - nalezena šoupata.</t>
  </si>
  <si>
    <t>u délky ÚK započítávána délka ÚK do hranic obce</t>
  </si>
  <si>
    <t>Kanalizace - nalezeny šachty na splaškovou kanalizaci. Vodovod - nalezena šoupata.</t>
  </si>
  <si>
    <t>Kanalizace - nalezeny vpustě na dešťovou kanalizaci, šachty na splaškoovu kanalizaci. Vodovod - nalezena šoupata.</t>
  </si>
  <si>
    <t>Kanalizace - v ÚAP data z PRVKUK, IČO kraje, nalezeny vpustě na dešťovou kanalizaci a šachty na splaškovou. Vodovod - nenalezeny povrchové znaky.</t>
  </si>
  <si>
    <t>Kanalizace - nalezeny šachty na splaškovou kanalizaci, vpustě na dešťovou. Vodovod - nalezena šoupata a hydrant.</t>
  </si>
  <si>
    <t>Vodoovod - územím prochází pouze dálkový vodovod, úsek je převzatý z PRVKUK, nalezena šoupata a hydrant. Kanalizace - nalezeny vpustě na dešťovou kanalizaci.</t>
  </si>
  <si>
    <t>Vodovod - v ÚAP negarantovaná data, nalezena šoupata. Kanalizace - nalezeny šachty na splaškovou kanalizaci a vpustě na dešťovou.</t>
  </si>
  <si>
    <t>Vodovod - nalezen hydrant a šoupata. Kanalizace - nalezeny vpustě na dešťovou kanalizaci a šachty na splaškovou.</t>
  </si>
  <si>
    <t>u délky MK počítána délka pouze do hranic obce</t>
  </si>
  <si>
    <t>Kanalizace - v ÚAP IČO kraje, nalezeny vpustě na dešťovou kanalizaci. Vodovod - nalezen vodojem.</t>
  </si>
  <si>
    <t>Kanalizace - nalezeny vpustě ne dešťovou kanalizaci a šachty na splaškovou. Vodovod - nenalezeny povrchové znaky.</t>
  </si>
  <si>
    <t>Vodovod - nalezena šoupata a hydrant. Kanalizace - nalezeny vpustě na dešťovou vodu, šachty na splaškovou.</t>
  </si>
  <si>
    <t>obec, České Budějovice</t>
  </si>
  <si>
    <t>Vodovod - započítávána pouze data z PRVKUK a data s IČO obce. Do hranic obce zasahují i další vodovody okolních obcí, ty nezapočítávány. Kanalizace - nalezeny vpustě na dešťovou kanalizaci a šachty na splaškovou, nalezena ČOV. Rozlhas - na dřívějších snímcích jde vidět drátový rozhlas, ale na novějších zmizel.</t>
  </si>
  <si>
    <t>MK jsou zakreslené pouze u areálu firmy Vajax - ve skutečnosti zde bude více km</t>
  </si>
  <si>
    <t>Kanalizace- IČO kraje, data z PRVKUK, nalezeny vpustě na dešťovou kanalizaci a šachty na splaškovou. Osvětlení - osvětlení uvnitř areálu za plotem nezapočítáváno.</t>
  </si>
  <si>
    <t>drátový, samostatné sloupy, bezdrátový, sloupy el. vedení</t>
  </si>
  <si>
    <t>všechny MK a ÚK počítány pouze v hranici obce</t>
  </si>
  <si>
    <t>u délky MK zasahuje do hranic obce i MK patřící k části Koloredov ze sousední obce - nezapočítáváno</t>
  </si>
  <si>
    <t>pasport kanalizace - vektorová data (body) šachet a dalších znaků, ale ne souvislé linie; rastrová data - data celé sítě</t>
  </si>
  <si>
    <t>Poskytnutá data obcí - pasport s prázdnými složkami bez souborů, VO shp bez souborů, dostupné pouze tabulky v PDF, fotodokumentace VO bez souborů, k dispozici pouze technická zpráva, kanalizace - pasport kanalizace. Kanalizace - podle poskytnutých dat jednotná i dešťová. Vodovod - nenalezeny povrchové znaky. VO - do délky sítě počítána i oblast kempu (729 m).</t>
  </si>
  <si>
    <t>geodetické zaměření dílčí části území (3616 m) - úplné, se seznamem souřadnic</t>
  </si>
  <si>
    <t>Kanalizace - nalezeny vpustě na dešťovou kanalizaci. Vodovod - nalezena šoupata.</t>
  </si>
  <si>
    <t>Kanalizace - nalezeny vpustě na dešťovou kanalizaci a šachty na splaškovou, nalezena ČOV. Vodovod - nalezena šoupata.</t>
  </si>
  <si>
    <t>Vodovod - v ÚAP data z PRVKUK. Kanalizace - v ÚAP data z PRVKUK, nalezeny vpustě na dešťovou kanalizaci.</t>
  </si>
  <si>
    <t>město Týn nad Vltavou</t>
  </si>
  <si>
    <t>město Týn nad Vltavou, ČEVAK</t>
  </si>
  <si>
    <t>Kanalizace - v ÚAP data z PRVKUK, nalezeny vpustě na dešťovou kanalizaci a šachty na splaškovou. Vodovod - nalezen hydrant a šoupata.</t>
  </si>
  <si>
    <t>pravděpodobně neúplná data o MK</t>
  </si>
  <si>
    <t>ČEVAK + nedohledatelný správce</t>
  </si>
  <si>
    <t>Kanalizace - nalezeny šachty na splaškovou kanalizaci a vpustě na dešťovou. Vodovod - nalezena šoupata.</t>
  </si>
  <si>
    <t>orientační digitální rastrový zákres -  situace vrtaná studna + výkres vodovod u Nádraží, bez razítka, bez seznamu souřadnic</t>
  </si>
  <si>
    <t>orientační digitální rastrový zákres - vyznačená kanalizace, bez razítka, bez seznamu souřadnic</t>
  </si>
  <si>
    <t>Viditelné povrchové znaky vodovodu i kanalizace. Kanalizace - v ÚAP IČO kraje.</t>
  </si>
  <si>
    <t>Vodovod - viditelné povrchové znaky</t>
  </si>
  <si>
    <t xml:space="preserve">obec </t>
  </si>
  <si>
    <t>Vodovod - viditelný vodojem</t>
  </si>
  <si>
    <t>vektorová data, se seznamem souřadnic, bez razítka</t>
  </si>
  <si>
    <t>dodaný podklad + ÚAP</t>
  </si>
  <si>
    <t>Podklady</t>
  </si>
  <si>
    <t>ÚAP + archiv OŽP</t>
  </si>
  <si>
    <t>Kanalizace - nalezeny vpustě na dešťovou i splaškovou kanalizaci (kontrola s podkladem z archivu OŽP - ok). Vodovod - dle archivu OŽP v podkladech zjištěno, že mají studny.</t>
  </si>
  <si>
    <t>ÚAP + kontrola se skutečným zaměřením</t>
  </si>
  <si>
    <t>skutečné provedení stavby - rastrové, úplné, se seznamem souřadnic</t>
  </si>
  <si>
    <t>Kanalizace - nalezena šachta na splaškovou kanalizaci a vpusť na dešťovou, uvedeno IČO Jindřichova Hradce, kontrola se skutečným provedením a zjištěny odlišnosti s našimi daty z ÚAP . Vodovod - nenalezeny povrchové znaky.</t>
  </si>
  <si>
    <t>ÚAP + kontrola s pasportem</t>
  </si>
  <si>
    <t>pasport nesedí s daty v ÚAP</t>
  </si>
  <si>
    <t>ÚAP +  kontrola se zákresem</t>
  </si>
  <si>
    <t>ruční zákres na pasport sítě - rastrová data, neúplná, bez seznamu souřadnic + záměr prodloužení kanalizace - rastrové, úplné, bez seznamu souřadnic</t>
  </si>
  <si>
    <t>obec + studny</t>
  </si>
  <si>
    <t>ruční zákres na podklad - rastrový (archiv OŽP)</t>
  </si>
  <si>
    <t>Vodovod - nalezen vodojem, studny zjištěny z podkladů, nalezena šoupata, podklady nesedí s daty z ÚAP. Kanalizace - nalezeny vpustě na dešťovou vodu, data z podkladu (archiv OŽP) jsou v datech ÚAP.</t>
  </si>
  <si>
    <t>geodetické zaměření kanalizace - rastrové, neúplné, se seznam souřadnic + pasport sítě - rastrový</t>
  </si>
  <si>
    <t>geodetické zaměření</t>
  </si>
  <si>
    <t>Vodovod - nenalezeny povrchové znaky. Kanalizace - nenalezeny povrchové znaky, podle podkladů zkušební provoz. Drobně o pár metrů nesedí délka v ÚAP - do DTM je brána z podkladů.</t>
  </si>
  <si>
    <t>geodetické zaměření celé kanalizace - vektorové, neúplné, bez seznamu souřadnic</t>
  </si>
  <si>
    <t>geodetické zaměření celé kanalizace - neúplné, se seznamem souřadnic</t>
  </si>
  <si>
    <t>ÚAP + kontrola pasport</t>
  </si>
  <si>
    <t>geodetické zaměření kanalizace - rastrové, úplné, se seznamem souřadnic + pasport sítě</t>
  </si>
  <si>
    <t>Kanalizace - nalezeny vpustě na dešťovou vodu, dodané podklady obsahují i návrhy, které není jasné, zda byly již realizované.</t>
  </si>
  <si>
    <t>velmi malý kus procházející obcí (293 m), připočítán k Českému Krumlovu</t>
  </si>
  <si>
    <t>ČEVAK + město Český Krumlov</t>
  </si>
  <si>
    <t>ČEVAK + AQUASERV + město Český Krumlov</t>
  </si>
  <si>
    <t>Kanalizace - nalezeny šachty na splaškovou kanalizaci a vpustě na dešťovou. Vodovod - nalezen hydrant a šoupata.</t>
  </si>
  <si>
    <t>na území obce se nachází 944 m komunikace, která nemá uvedenou kategorii</t>
  </si>
  <si>
    <t>Kanalizace - nalezeny vpustě na dešťovou kanalizaci. Vodovod - nalezena šoupata a hydrant.</t>
  </si>
  <si>
    <t>ano (geodetická zaměření)</t>
  </si>
  <si>
    <t>několik geodetických zaměření částí území - vektorové, nekompletní, bez razítka (2002 a 2007), také starší geodetické zaměčení (1993) - rastrové, nekompletní, bez razítka + zákres (1975)</t>
  </si>
  <si>
    <t>Kanalizace - nalezeny vpustě na dešťovou vodu a šachty na splaškovou kanalizaci. Vodovod - nalezena šoupata, v poznámce v podkladech uvedeno, že vlastníkem vodovodu je nejspíše obec, ale není to prý úplně jisté.</t>
  </si>
  <si>
    <t>geodetické zaměření kanalizace (z roku 1972) - rastrové, kompletní, bez razítka; geodetické zaměření dílčí části území (novější, ČOV, 330 m) - kompletní, bez razítka</t>
  </si>
  <si>
    <t>Kanalizace - v ÚAP negarantovaná data, nalezeny vpustě na dešťovou kanalizaci a šachty na splaškovou. Vodovod - v ÚAP data z PRVKUK, nalezena šoupata.</t>
  </si>
  <si>
    <t>bezdrátový, sloupy el. vedení (Kozín), drátový, sloupy el. vedení (Rataje)</t>
  </si>
  <si>
    <t>Vodovod - data s IČO Tábora se překrývají s daty dálkového vodovodu -&gt; nezapočítáváno do délky, nalezena šoupata (Rataje). Kanalizace - nalezeny vpustě na dešťovou kanalizaci a šachty na splaškovou.</t>
  </si>
  <si>
    <t>bezdrátový, sloupy veř. osvětlení; drátový - sloupy el. Vedení</t>
  </si>
  <si>
    <t>Vodovod - ČEVAK pouze na okraji obce, jinak obec vlastní 1587 m, nalezena šoupata a hydrant. Kanalizace - nalezeny vpustě na dešťovou kanalizaci a šachty na splaškovou.</t>
  </si>
  <si>
    <t>délka TI v metrech</t>
  </si>
  <si>
    <t>Počet kilometrů sítě</t>
  </si>
  <si>
    <t>délka DI v metrech</t>
  </si>
  <si>
    <t>počet dokončených obcí</t>
  </si>
  <si>
    <t>geodetické zaměření bodů kanalizační sítě + výkresy v rastru - kompetní, bez razítka (nekoresponduje s daty v ÚAP v některých částech) (archiv OŽP)</t>
  </si>
  <si>
    <t>geodetické zaměření dílčí části území (167 m) - rastrové, kompletní, s razítkem; geodetické zaměření  téměř celé sítě (6492 m) -  rastrové, nekompletní, bez razítka; pasport sítě zaměřen GPS z velmi malé části (archiv OŽP)</t>
  </si>
  <si>
    <t>zaměření skutečného provedení stavby - vektorové i rastrové, kompletní</t>
  </si>
  <si>
    <t>Kanalizace - nalezeny šachty na splaškovou kanalizaci, vpustě na dešťovou, nalezena ČOV, v podkladech chybí některá data, která jsou v ÚAP.</t>
  </si>
  <si>
    <t>geodetické zaměření celé sítě kanalizace - rastrové, vektorové, nekompletní, bez razítka</t>
  </si>
  <si>
    <t>Kanalizace - nalezeny vpustě na dešťovou kanalizaci</t>
  </si>
  <si>
    <t>urbanizované území</t>
  </si>
  <si>
    <r>
      <t>celkově (délka v km, urbanizované území v km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+ počet obcí)</t>
    </r>
  </si>
  <si>
    <t>Kanalizace, vodovod - uvedeno ičo Jihočeského kraje</t>
  </si>
  <si>
    <t>Ministerstvo obrany?</t>
  </si>
  <si>
    <t>obec, Město Český Krumlov, ČEVAK</t>
  </si>
  <si>
    <t>Kanalizace - viditelná ČOV Přední Výtoň</t>
  </si>
  <si>
    <t>Pravděpodobně neúplná data ÚAP</t>
  </si>
  <si>
    <t>počet obyvatel poslední obce (úroveň)</t>
  </si>
  <si>
    <t>Vodovod - v ÚAP IČO Vodárenského sdružení Bechyňska a města Tábora, nalezen vodojem a šoupata. Kanalizace - v ÚAP IČO Vodárenského sdružení Bechyňska a města Tábora, nalezeny vpustě na dešťovou kanalizaci a šachty na splaškovou.</t>
  </si>
  <si>
    <t>pasport sítě - rastrový i vektorový</t>
  </si>
  <si>
    <t>Podklady - dodána i síť bodů KDM pro celé území, v ní obsaženy některé povrchové znaky zejména DI. Pasporty - v ÚAP chybí data, která jsou v pasportu, ale pouze nepatrně (max 150 m u každého sledovaného TI). Vodoovd - nalezena šoupata a hydrant. Kanalizace - nalezeny vpustě na dešťovou kanalizaci, šachty na splaškovou a ČOV.</t>
  </si>
  <si>
    <t>Město Tábor + Vodárenské sdružení Bechyňsko</t>
  </si>
  <si>
    <t>Kanalizace - nalezeny vpustě na dešťovou kanalizaci, šachty na splaškovou. Vodovod - nalezena šoupata a hydrant.</t>
  </si>
  <si>
    <t>Vodovod, kanalizace - data v ÚAP k dispozici pouze pro část Vlastec. Kanalizace - nalezeny vpustě na dešťovou kanalizaci a šachty na splaškovou. Vodovod - nalezena šoupata a hydrant.</t>
  </si>
  <si>
    <t>Vodovod - v ÚAP data z PRVKUK, nalezena šoupata a vodojem. Kanalizace - nalezeny vpustě na dešťovou kanalizaci.</t>
  </si>
  <si>
    <t>pasport sítě - dílčí zaměření jednotlivých částí, ale není jasné, čím zaměřené, nejsou souřadnice sítě, není k tomu přiložen ani žádný soubor se souřadnicemi</t>
  </si>
  <si>
    <t>obec + město Jindřichův Hradec</t>
  </si>
  <si>
    <t>pasport komunikací - rastrový</t>
  </si>
  <si>
    <t>Dodané podklady - dodáno dwg DTM - obsahuje data o kanalizaci, vodovodu, VO , plynovodu a el. Vedení za území obce, ale není zde žádná technická zpráva, seznam souřadnic atd. Vodovod - nalezena šoupata, hydrant. Kanalizace - nalezeny šachty na splaškovou kanalizaci.</t>
  </si>
  <si>
    <t>Kanalizace - nalezeny vpustě na dešťovou kanalizaci, šachty na splaškovou. Vodovod - nalezena šoupata.</t>
  </si>
  <si>
    <t>Kanalizace - nalezeny vpustě na dešťovou kanalizaci a šachty na splaškovou. Vodovod - nalezena šoupata a hydrant.</t>
  </si>
  <si>
    <t>Vodoovd - nalezen hydrant a šoupata. Kanalizace - nalezeny vpustě na dešťovou kanalizaci a šachty na splaškovou.</t>
  </si>
  <si>
    <t>u MK nezapočítávána MK na jihovýchodě, která se dotýká hranice. Ta je započítávána k obci Jilem</t>
  </si>
  <si>
    <t>pasport sítě a ruční zakreslení na papír z archivu OŽP, starého data s poznámkou ohledně prověření, zda je to vůbec aktuální</t>
  </si>
  <si>
    <t>geodetické zaměření části Zahrádky (1898 m) - rastrové, úplné, s razítkem + pasport sítě (starý) z archivu OŽP</t>
  </si>
  <si>
    <t>Vodovod - do délky nezapočítávána část, kde je uvedeno IČO obce Strmilov, nalezena šoupata. Kanalizace - nalezeny vpustě na dešťovou kanalizaci, šachty na dešťovou.</t>
  </si>
  <si>
    <t>Vodovod, kanalizace - chybí data v ÚAP za část Klínovice. Kanalizace - nalezeny vpustě na dešťovou kanalizaci a šachty na splaškovou. Vodovod - nalezena šoupata a hydrant (část Chrášťovice).</t>
  </si>
  <si>
    <t>bezdrátový, sloupy el. vedení; drátový, samostatné sloupy</t>
  </si>
  <si>
    <t>geodetické zaměření celé délky kanalizace - vekotorové, úplné, s razítkem</t>
  </si>
  <si>
    <t>Kanalizace - viditelné povrchové znaky</t>
  </si>
  <si>
    <t>Vodovod - pouze mimo obec</t>
  </si>
  <si>
    <t>rastrová data - výkres vodod a kanalizace + přípojky, bez seznamu souřadnic, bez razítka</t>
  </si>
  <si>
    <t>ÚAP + kontrola dodaných podkladů</t>
  </si>
  <si>
    <t>rastrová data - výkres vodod a kanalizace + přípojky, technická zpráva se seznamem souřadnic</t>
  </si>
  <si>
    <t>ÚAP + kontrola dodaných dat</t>
  </si>
  <si>
    <t>geodetické zaměření sítě kanalizace - vektorová data, se seznamem souřadnic, bez razítka</t>
  </si>
  <si>
    <t>ÚAP + kontrola dat</t>
  </si>
  <si>
    <t>Kanalizace - vyditelné znaky, ČOV</t>
  </si>
  <si>
    <t>Kanalizace - vyditelné povrchové znaky, Vodovod - viditelná šoupě</t>
  </si>
  <si>
    <t>Vodovod - viditelná šoupě, Kanalizace - viditelné povrchové znaky</t>
  </si>
  <si>
    <t>Kanalizace - v ÚAP IČO Strakonic, vyditelné znaky</t>
  </si>
  <si>
    <t>rastrová data - archiv OZP - výkres bez razítka</t>
  </si>
  <si>
    <t>rastrová data - výkres bez razítka, technická zpráva</t>
  </si>
  <si>
    <t>Kanalizace - uvedeno IČO Jihočeského kraje</t>
  </si>
  <si>
    <t>Technické služby Strakonice s.r.o.</t>
  </si>
  <si>
    <t>bezdrátový, sloupy VO</t>
  </si>
  <si>
    <t>Kanalizace - viditelné kanalizační vpustě</t>
  </si>
  <si>
    <t>NDC REAL ESTATE a.s.</t>
  </si>
  <si>
    <t>NDC REAL ESTATE a.s., nedohledatelný správce</t>
  </si>
  <si>
    <t>Kanalizace - uvedeno IČO Jihočeského kraje, ČOV</t>
  </si>
  <si>
    <t>Nerozlišená komunikace 761 m</t>
  </si>
  <si>
    <t>obec, ČEVAK</t>
  </si>
  <si>
    <t>DI - nerozlišená komunikace 761 m</t>
  </si>
  <si>
    <t>Vodovod - v ÚAP jsou o vodovodu úplně jiná data - do součtu počítána délka dle ÚAP + délka na základě dodaných dat, nalezen vodojem. VO - zemědělské družstvo nezapočítáváno do délky VO. Kanalizace - nalezena ČOV, vpustě na dešťovou kanalizaci a šachty na splaškovoui.</t>
  </si>
  <si>
    <t>Vodovod - v ÚAP data o vodovodu pouze v malém úseku, nenalezeny povrchové znaky. Kanalizace - nalezeny vpustě na dešťovou kanalizaci a šachty na splaškovou.</t>
  </si>
  <si>
    <t>bezdrátový, sloupy veř. osvětlení a el. vedení</t>
  </si>
  <si>
    <t>Vodovod - nalezena šoupata (část Žďár). Kanalizace - nalezeny vpustě na dešťovou kanalizaci, šachty na splaškovou (část Žďár).</t>
  </si>
  <si>
    <t>u délky ÚK je započítán i lesní úsek u Čimelic</t>
  </si>
  <si>
    <t>Kanalizace - nalezeny šachty na splaškovou a vpustě dešťovou kanalizaci. Vodovod - v ÚAP pouze na části obce, na streetview nenalezeny povrchové znaky.</t>
  </si>
  <si>
    <t>Kanalizace - nalezeny vpustě na dešťovou kanalizaci. Vodovod - nalezena šoupata (část Litochovice).</t>
  </si>
  <si>
    <t>Kanalizace - nalezeny vpustě na dešťovou kanalizaci a šachty na splaškovou (šachty pouze u Svučic)</t>
  </si>
  <si>
    <t>obec + Město Český Krumlov + AQUASERV</t>
  </si>
  <si>
    <t>Kanalizace - nalezeny šachty na splaškovou kanalizaci, vpustě na dešťovou vodu. Vodovod - nalezena šoupata a hydrant.</t>
  </si>
  <si>
    <t>ruční zákres na mapu celé sítě - rastrový; geodetické zaměření dílčí části (210 m) - nekompletní, bez razítka</t>
  </si>
  <si>
    <t>Podklady - v dodaných nezaměřených zákres jsou někde odlišné úseky od ÚAP. Kanalizace - nalezeny vpustě na dešťovou kanalizaci. Vodovod - nenalezeny povrchové znaky.</t>
  </si>
  <si>
    <t>ruční zákres na mapu celé sítě - rastrový</t>
  </si>
  <si>
    <t>ortofoto, streetview + kontrola s nákresem</t>
  </si>
  <si>
    <t>ÚAP + kontrola s nákresem</t>
  </si>
  <si>
    <t>u délky MK započítáván i úsek silnice, který na pár metrů vystupuje z hranic obce</t>
  </si>
  <si>
    <t>Kanalizace - nalezena ČOV, vpustě na dešťovou kanalizaci a šachty na splaškovou. Vodovod - nalezena šoupata a hydrant.</t>
  </si>
  <si>
    <t>ÚAP, ortofoto, streetview</t>
  </si>
  <si>
    <t>obec + ČEVAK + AQUASERV</t>
  </si>
  <si>
    <t>obec + Město Milevsko</t>
  </si>
  <si>
    <t>Vodovod, kanalizace v ÚAP - data jsou pouze k obci, a ne přímo v obci. Kanalizace - nalezeny vpustě na dešťovou kanalizaci a šachty na splaškovou.</t>
  </si>
  <si>
    <t>Kanalizace - nalezeny vpustě na dešťovou kanalizaci (část Vesce). Vodovod - nenalezeny povrchové znaky, pouze v blízkosti hranic obce v sousední obci vodojem.</t>
  </si>
  <si>
    <t>Kanalizace - nalezeny vpustě na dešťovou kanalizaci a šachty na splaškovou.</t>
  </si>
  <si>
    <t>Kanalizace - nalezeny vpustě na dešťovou kanalizaci a šachty na splaškovou. Vodovod - nalezen vodojem.</t>
  </si>
  <si>
    <t>Kanalizace - nalezeny vpustě na dešťovou kanalizaci a šachty na splaškovou (ne v Pukňově). Vodovod - nenalezeny povrchové znaky.</t>
  </si>
  <si>
    <t>Nalezena nějaká šoupata, ale není zřejmé, jestli jsou na plyn nebo vodu. Vodovod - nalezeny vpustě na dešťovou kanalizaci.</t>
  </si>
  <si>
    <t>ČEVAK, nedohledatelný správce</t>
  </si>
  <si>
    <t>Vodovod - v ÚAP IČO kraje, data z PRVKUK, nalezena šoupata. Kanalizace - v ÚAP IČO kraje, data z PRVKUK, nalezeny vpustě na dešťovou kanalizaci. Nedostatečné streetview u Vyšovatky - odhad VO pouze dle ortofoto.</t>
  </si>
  <si>
    <t>u délky ÚK započítávána i ÚK na západě, která jde po hranici obce</t>
  </si>
  <si>
    <t>obec + studny + vrty</t>
  </si>
  <si>
    <t>Vodovod - v ÚAP pouze IČO správy železnic, data k dispozici pouze v oblasti železnice, ne v samotné obci. Kanalizace - nalezeny vpustě na dešťovou kanalizaci</t>
  </si>
  <si>
    <t>ano (1)</t>
  </si>
  <si>
    <t>ruční zákres na podklad - rastrový; ruční zákres na podklad - rastrový; geodetické zaměření dílčí části (1463 m) - vektorové, úplné, s razítkem (1); několik dílčích zaměření - rastrová, úplná, bez razítka</t>
  </si>
  <si>
    <t>ne (1), ano (2)</t>
  </si>
  <si>
    <t>ruční zákres na podklad - rastrový; geodetické zaměření dílčí části - rastrové, neúplné, bez razítka; ruční zákres - rastrový; geodetické zaměření dílčí části (400 m) - vektorové, úplné, bez razítka (1); geodetické zaměření dílčí části (1955 m) - vektorové, úplné, bez razítka(2)</t>
  </si>
  <si>
    <t>Kanalizac e - nalezeny šachty na splaškovou kanalizaci a vpustě na dešťovou. Vodovod - nalezena šoupata.</t>
  </si>
  <si>
    <t>Kanalizace - nalezeny šachty na splaškovou kanalizaci, vpustě na dešťovou a ČOV. Vodovod - nalezena šoupata a hydrant.</t>
  </si>
  <si>
    <t>pasport sítě - rastrová data s výpočty</t>
  </si>
  <si>
    <t>pasport sítě - vektorová data s výpočty</t>
  </si>
  <si>
    <t>Kanalizace - nalezeny šachty na splaškovou kanalizaci a vpustě na dešťovou.</t>
  </si>
  <si>
    <t>Město Český Krumlov + AQUASERV</t>
  </si>
  <si>
    <t>Kanalizace - nalezeny vpustě na dešťovou kanalizaci, šachty na splaškovou (ale ne ve všech částí obce). Vodovod - nalezena šoupata a hydrant (ne všechny části obce).</t>
  </si>
  <si>
    <t>dalších 70 m v kategorii "nerozlišeno"</t>
  </si>
  <si>
    <t>ČEVAK + Město České Budějovice</t>
  </si>
  <si>
    <t>ČEVAK + Město České Budějovice + obec</t>
  </si>
  <si>
    <t>Vodovod - nalezena šoupata a hydrant. Kanalizace - nalezeny vpustě na dešťovou kanalizaci a šachty na splaškovou,</t>
  </si>
  <si>
    <t>pasport sítě - v ÚAP jsou data navíc a chybí zde úsek D</t>
  </si>
  <si>
    <t>obec Milevsko, obec Přeštěnice</t>
  </si>
  <si>
    <t>Vodovod - data z PRVKUK a IČO kraje. Kanalizace - data z PRVKUK a IČO kraje, nalezeny vpustě na dešťovou kanalizaci.</t>
  </si>
  <si>
    <t>obec + Město Prachatice</t>
  </si>
  <si>
    <t>Kanalizace - nalezeny vpustě na deš'tovou kanalizaci, šachty na splaškovou. Vodovod - nalezena šoupata. Neodstatečný streetview - v některých místech odhady.</t>
  </si>
  <si>
    <t>ČEVAK + AQUASERV + obec</t>
  </si>
  <si>
    <t>Kanalizace - nalezeny šachty na splaškovou kanalizaci a vpustě na dešťovou. Vodovod - nalezena šoupata a hydrant.</t>
  </si>
  <si>
    <t>několik ručních situačních zákresů; pasport sítě - rastrový, kreslený; geodetické zaměřen dílčí části (1162 m) - vektorové, úplné, bez razítka</t>
  </si>
  <si>
    <t>geodetické zaměření šachet (průběh kanalizace prý orientační) téměř celé sítě (2259 m) - vektorové, neúplné, bez razítka</t>
  </si>
  <si>
    <t>geodetické zaměření dílčí části (1152 m) - vektorové, úplné, bez razítka</t>
  </si>
  <si>
    <t>Kanalizace - nalenzeny vpustě na dešťovou kanalizaci, šachty na splaškovou. VO - v ÚAP nesmyslná data, která nesedí se streetview.</t>
  </si>
  <si>
    <t>Vodovod - v ÚAP data od kraje, ale v ÚAP v kartě obcí se píše, že je obec zásobována sourkomými studněmi. Kanalizace - jednotná, nalezena ČOV.</t>
  </si>
  <si>
    <t>ČEVAK + Město Prachatice</t>
  </si>
  <si>
    <t>obec + ČEVAK + Město Prachatice + nedohledatelný správce</t>
  </si>
  <si>
    <t>Kanalizace - v ÚAP část dat s IČO kraje, nalezeny šachty na splaškovou kanalizaci a vpustě na dešťovou kanalizaci.</t>
  </si>
  <si>
    <t>geodetické zaměření dílčí části území (450 m) - vektorové, úplné, s razítkem</t>
  </si>
  <si>
    <t>obec + Město České Budějovice</t>
  </si>
  <si>
    <t>geodetické zaměření dílčích částí (celkově 622 m) - vektorové, úplné, bez razítka</t>
  </si>
  <si>
    <t>geodetické zaměření dílčí části (440 m) - vektorové, úplné, bez razítka</t>
  </si>
  <si>
    <t>podklad neznámého typu a původu - vektorový</t>
  </si>
  <si>
    <t>pouze částečně</t>
  </si>
  <si>
    <t>Vodovod, kanalizace - uvedeno IČO Jihočeského kraje</t>
  </si>
  <si>
    <t>Vodovod, kanalizace- uvedeno IČO Města Tábor</t>
  </si>
  <si>
    <t>Vodovod, kanalizace - uvedeno IČO Města Strakonice</t>
  </si>
  <si>
    <t>Technické služby Strakonice s.r.o., ČEVAK</t>
  </si>
  <si>
    <t xml:space="preserve">ČEVAK + nedohledatelný správce </t>
  </si>
  <si>
    <t>Kanalizace - uvede IČO Město Český Krumlov, Kanalizace - viditelná ČOV</t>
  </si>
  <si>
    <t>Jihočeský vodárenský svaz</t>
  </si>
  <si>
    <t>ČEVAK, Správa železnic</t>
  </si>
  <si>
    <t xml:space="preserve">ČEVAK </t>
  </si>
  <si>
    <t>Kanalizace - viditelná ČOV</t>
  </si>
  <si>
    <t>Změdělské družstvo Hříšice, město Dačice</t>
  </si>
  <si>
    <t>Vodovod - věžový vodojem</t>
  </si>
  <si>
    <t>Pasport sítě - rastrová data , orientační digitální výkres, bez seznamu souřadnic</t>
  </si>
  <si>
    <t>Kanalizace - viditelná ČOV Žofina Huť</t>
  </si>
  <si>
    <t>dezdrátový, sloupy el. vedení</t>
  </si>
  <si>
    <t>117351 m - celková délka MK a ÚK (MK a ÚK nerozlišeny),  94824m MK a ÚK mimo konsolidované území</t>
  </si>
  <si>
    <t>3588 m komunikace nerozlišeno</t>
  </si>
  <si>
    <t>podklad neznámého typu a původu - vektorový, vodovod + body odvodnění</t>
  </si>
  <si>
    <t>podklad neznámého typu a původu - vektorový, body veř. osvětlení</t>
  </si>
  <si>
    <t>částečně</t>
  </si>
  <si>
    <t>ruční zákres na podklad v PDF části obce Vyšetice</t>
  </si>
  <si>
    <t>geodetické zaměření sítě pro část obce Šebířov - rastrový, nekompletní, s razítkem; orientační výkres sítě pro část obce Vyšetice - rastrový</t>
  </si>
  <si>
    <t>Podklady - obsahují GIS vrstvy neznámého původu s různými tématy - MK, odvodnění, parkoviště, vodovod, veřejné osvětlení, stoky a šachty. Kanalizace - nalezeny vpustě na dešťovou kanalizaci, šachty na splaškovou. Vodovod - nalezena šoupata a vodojem.</t>
  </si>
  <si>
    <t>Kanalizace - nalezeny vpustě na dešťovou kanalizaci (Skrýšov, Šebířov, Záříčí u Mladé Vožice, Vrcholtovice, Vyšetice) a vpustě na splaškovou (Šebířov, Vyšetice). Vodovod - nalezen vodojem a šoupata (Šebířov). Podklady - dodány podklady i u plynu.</t>
  </si>
  <si>
    <t>Město Milevsko + obec</t>
  </si>
  <si>
    <t>Kanalizace - nalezeny vpustě na dešťovou kanalizaci a šachty na splaškovou, nalezena ČOV. Vodovod - nalezen vodojem a šoupata.</t>
  </si>
  <si>
    <t>Vodovod - v ÚAP pouze úsek 126m v Komařicích, Kanalizace - v ÚAP pouze Komařice</t>
  </si>
  <si>
    <t>obec, obec Halámky, nedohledatelný správce</t>
  </si>
  <si>
    <t>pasport komunikací - vektorová data s textovou částí</t>
  </si>
  <si>
    <t>pasport komunikací + ÚAP</t>
  </si>
  <si>
    <t>pasport vodovodní sítě - vektorová data s textovou částí</t>
  </si>
  <si>
    <t>pasport vodovodní sítě + ÚAP</t>
  </si>
  <si>
    <t>pasport kanalizační sítě - vektorová data s textovou částí</t>
  </si>
  <si>
    <t>pasport kanalizační sítě + ÚAP</t>
  </si>
  <si>
    <t>pasport veřejného osvětlení - vektorová data s textovou částí</t>
  </si>
  <si>
    <t>pasport veřejného osvětlení + ortofoto, streetview</t>
  </si>
  <si>
    <t>Kanalizace - uvedeno IČO Jihočeský kraj</t>
  </si>
  <si>
    <t>ČEVAK + nedohladatelný správce</t>
  </si>
  <si>
    <t>)</t>
  </si>
  <si>
    <t>Vodovod - uvedeno IČO Jihočeský kraj</t>
  </si>
  <si>
    <t>10018 m - celková délka MK a ÚK (MK a ÚK nerozlišeny), 8449 m MK a ÚK mimo konsolidované území</t>
  </si>
  <si>
    <t>Vodovod - nalezeny povchové znaky, Kanalizace - viditelné kanalizační vpustě</t>
  </si>
  <si>
    <r>
      <t xml:space="preserve">Vodovod - v ÚAP  psáno, že převzato z rozpracovaného ÚP Vlkov. </t>
    </r>
    <r>
      <rPr>
        <b/>
        <sz val="11"/>
        <color theme="1"/>
        <rFont val="Calibri"/>
        <family val="2"/>
        <charset val="238"/>
        <scheme val="minor"/>
      </rPr>
      <t>Poznámky na základě telefonátu: VO - příští rok bude nové, nebude se mapovat. Vodovod - 2 roky starý pasport.  Kanalizace - mapovala by se, bez podkladu, zkontrolují, jestli odpovídá ÚAP.</t>
    </r>
  </si>
  <si>
    <r>
      <t xml:space="preserve">nedodala, </t>
    </r>
    <r>
      <rPr>
        <b/>
        <sz val="11"/>
        <color theme="1"/>
        <rFont val="Calibri"/>
        <family val="2"/>
        <charset val="238"/>
        <scheme val="minor"/>
      </rPr>
      <t>ale prý mají zaměření</t>
    </r>
  </si>
  <si>
    <r>
      <t xml:space="preserve">nedodala, </t>
    </r>
    <r>
      <rPr>
        <b/>
        <sz val="11"/>
        <color theme="1"/>
        <rFont val="Calibri"/>
        <family val="2"/>
        <charset val="238"/>
        <scheme val="minor"/>
      </rPr>
      <t>ale mají pasport (2 roky starý)</t>
    </r>
  </si>
  <si>
    <r>
      <t xml:space="preserve">Vodovod - užitková voda k ZD, bez dalších dat. </t>
    </r>
    <r>
      <rPr>
        <b/>
        <sz val="11"/>
        <color theme="1"/>
        <rFont val="Calibri"/>
        <family val="2"/>
        <charset val="238"/>
        <scheme val="minor"/>
      </rPr>
      <t>Poznámky na základě telefonátu: Kanalizace - dešťovka bez podkladů.</t>
    </r>
  </si>
  <si>
    <r>
      <t>nedohledatelný správce,</t>
    </r>
    <r>
      <rPr>
        <b/>
        <sz val="11"/>
        <color theme="1"/>
        <rFont val="Calibri"/>
        <family val="2"/>
        <charset val="238"/>
        <scheme val="minor"/>
      </rPr>
      <t xml:space="preserve"> k mapován</t>
    </r>
    <r>
      <rPr>
        <sz val="11"/>
        <color theme="1"/>
        <rFont val="Calibri"/>
        <family val="2"/>
        <charset val="238"/>
        <scheme val="minor"/>
      </rPr>
      <t>í</t>
    </r>
  </si>
  <si>
    <r>
      <rPr>
        <b/>
        <sz val="11"/>
        <color theme="1"/>
        <rFont val="Calibri"/>
        <family val="2"/>
        <charset val="238"/>
        <scheme val="minor"/>
      </rPr>
      <t xml:space="preserve">mají starý projekt </t>
    </r>
    <r>
      <rPr>
        <sz val="11"/>
        <color theme="1"/>
        <rFont val="Calibri"/>
        <family val="2"/>
        <charset val="238"/>
        <scheme val="minor"/>
      </rPr>
      <t>- ruční zákres na podklad</t>
    </r>
  </si>
  <si>
    <r>
      <t xml:space="preserve">ortofoto, streetview, </t>
    </r>
    <r>
      <rPr>
        <b/>
        <sz val="11"/>
        <color theme="1"/>
        <rFont val="Calibri"/>
        <family val="2"/>
        <charset val="238"/>
        <scheme val="minor"/>
      </rPr>
      <t>nemají podklady</t>
    </r>
  </si>
  <si>
    <r>
      <t>Kanalizace - data pochází z ÚAP z PRVKUK 2018, IČO kraje, nalezeny vpustě na dešťovou vodu. Vodovod - nalezen vodojem.</t>
    </r>
    <r>
      <rPr>
        <b/>
        <sz val="11"/>
        <color theme="1"/>
        <rFont val="Calibri"/>
        <family val="2"/>
        <charset val="238"/>
        <scheme val="minor"/>
      </rPr>
      <t xml:space="preserve"> Informace na základě telefonátu: vodovod - ČEVAK, u kanalizace starý projekt, podklady k VO nejsou.</t>
    </r>
  </si>
  <si>
    <t>orientační digitální výkres</t>
  </si>
  <si>
    <t>obec, město Prachatice</t>
  </si>
  <si>
    <t>Kanalizace - viditelná ČOV.</t>
  </si>
  <si>
    <t>Vodovod, kanalizace - viditelné povrchové znaky.</t>
  </si>
  <si>
    <t>pasport sítě - vektorová data - prodloužení sítě</t>
  </si>
  <si>
    <t>pasport sítě - vektorová data se seznamem souřadnic a technickou zprávou</t>
  </si>
  <si>
    <t>dodaná data + ÚAP</t>
  </si>
  <si>
    <t>obec, město Český Krumlov</t>
  </si>
  <si>
    <t>pasport sitě - vektorová data pro lokality Nad Potokem</t>
  </si>
  <si>
    <t>ortofoto, streetview + dodané podklady</t>
  </si>
  <si>
    <t>ÚAP + dodané podklady</t>
  </si>
  <si>
    <t>geodetické zaměření - vektorová data se seznamem souřadnic a technickou částí pro lokality Nad Potokem</t>
  </si>
  <si>
    <t>Podklady vyhotoveny pouze pro lokality Nad potokem, kanalizace - viditelná ČOV.</t>
  </si>
  <si>
    <t>pasport sítě - vektorová data</t>
  </si>
  <si>
    <t>dodaná data + kontrola ortofoto, streetview</t>
  </si>
  <si>
    <t>geodetické zaměření - vektorová data bez seznamu souřadnic</t>
  </si>
  <si>
    <t>pasport komunikací - rastrová data s textovou částí</t>
  </si>
  <si>
    <t xml:space="preserve">ne </t>
  </si>
  <si>
    <t>geodetické zaměření - vektorová data se seznamem souřadnic a technickou zprávou + výkres</t>
  </si>
  <si>
    <t>Vodovod, kanalizace - uvedeno IČO Jihočeský kraj, vodovod - viditelná úpravna vody.</t>
  </si>
  <si>
    <t>obec Radětice</t>
  </si>
  <si>
    <t>ČEVAK, obec</t>
  </si>
  <si>
    <t>318 m - celková délka MK A ÚK (MK A ÚK nerozlišeny), 27 m mimo konsolidované území</t>
  </si>
  <si>
    <t>geodetické zaměření se seznamem souřadnic, bez razítka, vektorová data</t>
  </si>
  <si>
    <t>kanalizace - podklady pro část obce,  doptat se na kanalizaci a vodovod.</t>
  </si>
  <si>
    <t>550 m - celková délka MK a ÚK (MK a ÚK nerozlišeny), 198 m MK a ÚK mimo konsolidované území</t>
  </si>
  <si>
    <t>doptat se na vodovod</t>
  </si>
  <si>
    <t>pasport komunikací - textová část - seznam komunikací</t>
  </si>
  <si>
    <t>ÚAP+ kontrola dodaných dat</t>
  </si>
  <si>
    <t>rastrová data - orientační výkres</t>
  </si>
  <si>
    <t>Kanalizace - nalezeny vpustě na dešťovou kanalizaci, šachty na splaškovou pouze v části obce Kostelec nad Vltavou. Vodovod - nalezena šoupata pouze v části Kostelec nad Vltavou.</t>
  </si>
  <si>
    <t>dalších 346 m bez kategorie</t>
  </si>
  <si>
    <t>geodetické zaměření celé sítě - neúplné, bez razítka</t>
  </si>
  <si>
    <t>ČEVAK, AQUASERV</t>
  </si>
  <si>
    <t>Kanalizace - nalezeny šachty na splaškovou kanalizaci a vpustě na dešťovou. Vodovod - nenalezeny povrchové znaky. Podklady - zaměřeny i přípojky jednotlivých domů, podklad nekoresponduje v některých místech s daty v ÚAP.</t>
  </si>
  <si>
    <t>Kanalizace - nalezeny šachty na splaškovou kanalizaci. Vodovod - nalezena šoupata, hydrant a vodojem.</t>
  </si>
  <si>
    <t>dalších 31124 m v kategorii "N"</t>
  </si>
  <si>
    <t>Kanalizace - nalezena ČOV, vpustě na dešťovou kanalizaci, šachty na splaškovou. Vodovod - nalezena šoupata.</t>
  </si>
  <si>
    <t>dalších 31125 m v kategorii "N"</t>
  </si>
  <si>
    <t>Kanalizace - nalezeny šachty na splaškovou kanalizaci a vpustě na dešťovou. Vodovod - nalezen vodojem.</t>
  </si>
  <si>
    <t>ČEVAK, Jihočeský vodárenský svaz</t>
  </si>
  <si>
    <t>bezdrátový, sloupy el. vedení a VO</t>
  </si>
  <si>
    <t>drátový, sloupy VO</t>
  </si>
  <si>
    <t>bezdrátový i drátový, sloupy VO</t>
  </si>
  <si>
    <t>bezdrátový, sloupy VO a el. vedení</t>
  </si>
  <si>
    <t>bezdrátový, sloupy VO; drátový, sloupy el. vedení</t>
  </si>
  <si>
    <t>drátový, samostatné sloupy a bezdrátový, sloupy VO</t>
  </si>
  <si>
    <t>bezdrátový, sloupy VO a budovy</t>
  </si>
  <si>
    <t>kombinovaný - bezdrátový, sloupy el. vedení, samostatný drátový</t>
  </si>
  <si>
    <t>bezdrátový, sloupy VO (Zbudov, Novosedly, Dívčice, Dubenec, Česká Lhota)</t>
  </si>
  <si>
    <t>pasport sítě - vektorová data bez seznamu souřadnic</t>
  </si>
  <si>
    <t>Kanalizace - ČOV</t>
  </si>
  <si>
    <t>pasport sítě - rastrová data s textovou částí</t>
  </si>
  <si>
    <t>9658 m nerozlišeno, 8951 m nerozlišeno mimo konsolidované území</t>
  </si>
  <si>
    <t>geodetoclé zaměření se seznamem souřadnic (severní část obce Libín) + rastrová data - orientační výkres bez senamu souřadnic</t>
  </si>
  <si>
    <t>geodetoclé zaměření se seznamem souřadnic (severní část obce Libín) + pasport sítě - rastrová data bez seznamu souřadnic</t>
  </si>
  <si>
    <t>Vodovod - uvedeno IČO Jihočeského kraje, kanalizace - ČOV</t>
  </si>
  <si>
    <t>1303 m nerozlišeno, 961 m mimo konsolidované území</t>
  </si>
  <si>
    <t>pasport sítě - vektorová data se seznamem souřadnic + výkres - nová zástavba</t>
  </si>
  <si>
    <t>pasport sítě - vektorová data se seznamem souřadnic</t>
  </si>
  <si>
    <t>Jihočeský vodárenský svaz, ČEVAK, město Český Krumlov</t>
  </si>
  <si>
    <t>město Český Krumlov</t>
  </si>
  <si>
    <t>Kanalizace - IČO Jihočeského kraje, ČOV</t>
  </si>
  <si>
    <t>město Prachatice</t>
  </si>
  <si>
    <t>obec, Správa železnic</t>
  </si>
  <si>
    <t>27 m nerozlišeno</t>
  </si>
  <si>
    <t>ČEVAK, Správa železnic, České dráhy</t>
  </si>
  <si>
    <t>pořadí obce</t>
  </si>
  <si>
    <t>název obec</t>
  </si>
  <si>
    <t>Správce sítí</t>
  </si>
  <si>
    <t>Vodovod - délka [m]; zdroj podkladu</t>
  </si>
  <si>
    <t>VO - délka [m]; zdroj</t>
  </si>
  <si>
    <t>Kanalizace - délka [m]; zdroj podkladu</t>
  </si>
  <si>
    <t>u MK na východě obce brána část až do protnutí hranice obce</t>
  </si>
  <si>
    <t>Novou kanalizaci, včetně ČOV a nový vodovod obec realizovala v roce cca 2020.</t>
  </si>
  <si>
    <t xml:space="preserve">Viditělné pouze několik kanalizačních šachet, u vodovodu nejsou vidět šoupata ani hydranty. </t>
  </si>
  <si>
    <t>do MK zařazena veškerá cestní sít, včetně velkého podílu polních cest s mlatovým povrchem</t>
  </si>
  <si>
    <t>bezdrátový, sloupy el. a veř. osvětlení</t>
  </si>
  <si>
    <t>Vodovod šoupata ani hydraty nejsou vidět data z PRVKUC, kanalizace není.</t>
  </si>
  <si>
    <t>MK vedoucí po hranici obce se nezapočítaly do celkové délky + v datech není poměrná část MK zakreslena</t>
  </si>
  <si>
    <t>UK vedoucí po hranici obce se nezapočítaly do celkové délky</t>
  </si>
  <si>
    <t>nedohledatelný správce + obec</t>
  </si>
  <si>
    <t>nedohledatelný správce + obec Cep + město Třeboň</t>
  </si>
  <si>
    <t>Vodovod, kanalizace - IČO kraje, nalezeny vpustě pro děšťovou a splaškovou kanalizaci + ČOV.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</si>
</sst>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0" fillId="0" borderId="1" xfId="0" applyFill="1" applyBorder="1" applyAlignment="1"/>
    <xf numFmtId="0" fontId="0" fillId="0" borderId="1" xfId="0" applyBorder="1" applyAlignment="1"/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" fontId="1" fillId="0" borderId="0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7" xfId="0" applyBorder="1"/>
    <xf numFmtId="0" fontId="1" fillId="0" borderId="5" xfId="0" applyFont="1" applyBorder="1" applyAlignment="1">
      <alignment horizontal="center" wrapText="1"/>
    </xf>
    <xf numFmtId="0" fontId="1" fillId="0" borderId="9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" fontId="1" fillId="0" borderId="10" xfId="0" applyNumberFormat="1" applyFont="1" applyBorder="1"/>
    <xf numFmtId="0" fontId="1" fillId="0" borderId="11" xfId="0" applyFont="1" applyBorder="1"/>
    <xf numFmtId="0" fontId="0" fillId="0" borderId="1" xfId="0" applyFill="1" applyBorder="1" applyAlignment="1">
      <alignment horizontal="center" vertical="center"/>
    </xf>
    <xf numFmtId="0" fontId="0" fillId="0" borderId="6" xfId="0" applyFill="1" applyBorder="1"/>
    <xf numFmtId="0" fontId="0" fillId="0" borderId="5" xfId="0" applyFill="1" applyBorder="1"/>
    <xf numFmtId="2" fontId="0" fillId="0" borderId="1" xfId="0" applyNumberFormat="1" applyBorder="1"/>
    <xf numFmtId="2" fontId="0" fillId="0" borderId="5" xfId="0" applyNumberFormat="1" applyBorder="1"/>
    <xf numFmtId="2" fontId="1" fillId="0" borderId="6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6" borderId="1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3">
    <cellStyle name="Hyperlink" xfId="2" xr:uid="{0E6AF180-8E33-48C6-A201-6B94B59AD259}"/>
    <cellStyle name="Normální" xfId="0" builtinId="0"/>
    <cellStyle name="Normální 2" xfId="1" xr:uid="{84C61F90-CFDB-4325-89FE-EDF91488DCF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5021-8852-4A0F-BA18-D99F6DED0816}">
  <dimension ref="A1:G625"/>
  <sheetViews>
    <sheetView tabSelected="1" workbookViewId="0">
      <selection activeCell="C20" sqref="C20"/>
    </sheetView>
  </sheetViews>
  <sheetFormatPr defaultRowHeight="15" x14ac:dyDescent="0.25"/>
  <cols>
    <col min="1" max="1" width="16" customWidth="1"/>
    <col min="2" max="2" width="30.28515625" bestFit="1" customWidth="1"/>
    <col min="3" max="3" width="16.7109375" bestFit="1" customWidth="1"/>
    <col min="4" max="4" width="60.5703125" bestFit="1" customWidth="1"/>
    <col min="5" max="5" width="38.5703125" bestFit="1" customWidth="1"/>
    <col min="6" max="6" width="39.85546875" bestFit="1" customWidth="1"/>
    <col min="7" max="7" width="79.5703125" bestFit="1" customWidth="1"/>
  </cols>
  <sheetData>
    <row r="1" spans="1:7" s="198" customFormat="1" x14ac:dyDescent="0.25">
      <c r="A1" s="196" t="s">
        <v>1338</v>
      </c>
      <c r="B1" s="194" t="s">
        <v>1339</v>
      </c>
      <c r="C1" s="196" t="s">
        <v>860</v>
      </c>
      <c r="D1" s="194" t="s">
        <v>1342</v>
      </c>
      <c r="E1" s="194" t="s">
        <v>1341</v>
      </c>
      <c r="F1" s="194" t="s">
        <v>1343</v>
      </c>
      <c r="G1" s="194" t="s">
        <v>1340</v>
      </c>
    </row>
    <row r="2" spans="1:7" x14ac:dyDescent="0.25">
      <c r="A2" s="207">
        <v>1</v>
      </c>
      <c r="B2" s="207" t="s">
        <v>284</v>
      </c>
      <c r="C2" s="207" t="s">
        <v>281</v>
      </c>
      <c r="D2" s="207" t="str">
        <f>VLOOKUP('Souhrnná tabulka'!A2,'ORP Český Krumlov'!E:AJ,15,0)&amp;"; "&amp;VLOOKUP('Souhrnná tabulka'!A2,'ORP Český Krumlov'!E:AJ,19,0)</f>
        <v xml:space="preserve">; </v>
      </c>
      <c r="E2" s="207" t="str">
        <f>VLOOKUP('Souhrnná tabulka'!A2,'ORP Český Krumlov'!E:AJ,21,0)&amp;"; "&amp;VLOOKUP('Souhrnná tabulka'!A2,'ORP Český Krumlov'!E:AJ,25,0)</f>
        <v xml:space="preserve">; </v>
      </c>
      <c r="F2" s="207" t="str">
        <f>VLOOKUP('Souhrnná tabulka'!A2,'ORP Český Krumlov'!E:AJ,27,0)&amp;"; "&amp;VLOOKUP('Souhrnná tabulka'!A2,'ORP Český Krumlov'!E:AJ,31,0)</f>
        <v xml:space="preserve">; </v>
      </c>
      <c r="G2" s="207" t="str">
        <f>"VO - "&amp;VLOOKUP('Souhrnná tabulka'!A2,'ORP Český Krumlov'!E:AJ,20,0)&amp;"; vodovod - "&amp;VLOOKUP('Souhrnná tabulka'!A2,'ORP Český Krumlov'!E:AJ,26,0)&amp;"; kanalizace - "&amp;VLOOKUP('Souhrnná tabulka'!A2,'ORP Český Krumlov'!E:AJ,32,0)</f>
        <v xml:space="preserve">VO - ; vodovod - ; kanalizace - </v>
      </c>
    </row>
    <row r="3" spans="1:7" x14ac:dyDescent="0.25">
      <c r="A3" s="207">
        <v>2</v>
      </c>
      <c r="B3" s="207" t="s">
        <v>521</v>
      </c>
      <c r="C3" s="207" t="s">
        <v>226</v>
      </c>
      <c r="D3" s="207" t="str">
        <f>VLOOKUP('Souhrnná tabulka'!A3,'ORP Písek'!E:AJ,15,0)&amp;"; "&amp;VLOOKUP('Souhrnná tabulka'!A3,'ORP Písek'!E:AJ,19,0)</f>
        <v>343; ortofoto, streetview</v>
      </c>
      <c r="E3" s="207" t="str">
        <f>VLOOKUP('Souhrnná tabulka'!A3,'ORP Písek'!E:AJ,21,0)&amp;"; "&amp;VLOOKUP('Souhrnná tabulka'!A3,'ORP Písek'!E:AJ,25,0)</f>
        <v>0; data nejsou k dispozici</v>
      </c>
      <c r="F3" s="207" t="str">
        <f>VLOOKUP('Souhrnná tabulka'!A3,'ORP Písek'!E:AJ,27,0)&amp;"; "&amp;VLOOKUP('Souhrnná tabulka'!A3,'ORP Písek'!E:AJ,31,0)</f>
        <v>1988; ÚAP</v>
      </c>
      <c r="G3" s="207" t="str">
        <f>"VO - "&amp;VLOOKUP('Souhrnná tabulka'!A3,'ORP Písek'!E:AJ,20,0)&amp;"; vodovod - "&amp;VLOOKUP('Souhrnná tabulka'!A3,'ORP Písek'!E:AJ,26,0)&amp;"; kanalizace - "&amp;VLOOKUP('Souhrnná tabulka'!A3,'ORP Písek'!E:AJ,32,0)</f>
        <v>VO - obec; vodovod - nedohledatelný správce; kanalizace - Mišovice</v>
      </c>
    </row>
    <row r="4" spans="1:7" x14ac:dyDescent="0.25">
      <c r="A4" s="207">
        <v>3</v>
      </c>
      <c r="B4" s="207" t="s">
        <v>576</v>
      </c>
      <c r="C4" s="207" t="s">
        <v>428</v>
      </c>
      <c r="D4" s="207" t="str">
        <f>VLOOKUP('Souhrnná tabulka'!A4,'ORP Tábor'!E:AJ,15,0)&amp;"; "&amp;VLOOKUP('Souhrnná tabulka'!A4,'ORP Tábor'!E:AJ,19,0)</f>
        <v>905; ortofoto, streetview</v>
      </c>
      <c r="E4" s="207" t="str">
        <f>VLOOKUP('Souhrnná tabulka'!A4,'ORP Tábor'!E:AJ,21,0)&amp;"; "&amp;VLOOKUP('Souhrnná tabulka'!A4,'ORP Tábor'!E:AJ,25,0)</f>
        <v>532; ÚAP</v>
      </c>
      <c r="F4" s="207" t="str">
        <f>VLOOKUP('Souhrnná tabulka'!A4,'ORP Tábor'!E:AJ,27,0)&amp;"; "&amp;VLOOKUP('Souhrnná tabulka'!A4,'ORP Tábor'!E:AJ,31,0)</f>
        <v>437; ÚAP</v>
      </c>
      <c r="G4" s="207" t="str">
        <f>"VO - "&amp;VLOOKUP('Souhrnná tabulka'!A4,'ORP Tábor'!E:AJ,20,0)&amp;"; vodovod - "&amp;VLOOKUP('Souhrnná tabulka'!A4,'ORP Tábor'!E:AJ,26,0)&amp;"; kanalizace - "&amp;VLOOKUP('Souhrnná tabulka'!A4,'ORP Tábor'!E:AJ,32,0)</f>
        <v>VO - obec; vodovod - nedohledatelný správce; kanalizace - nedohledatelný správce</v>
      </c>
    </row>
    <row r="5" spans="1:7" x14ac:dyDescent="0.25">
      <c r="A5" s="207">
        <v>4</v>
      </c>
      <c r="B5" s="207" t="s">
        <v>84</v>
      </c>
      <c r="C5" s="207" t="s">
        <v>478</v>
      </c>
      <c r="D5" s="207" t="str">
        <f>VLOOKUP('Souhrnná tabulka'!A5,'ORP Prachatice'!E:AJ,15,0)&amp;"; "&amp;VLOOKUP('Souhrnná tabulka'!A5,'ORP Prachatice'!E:AJ,19,0)</f>
        <v>329; ortofoto, streetview</v>
      </c>
      <c r="E5" s="207" t="str">
        <f>VLOOKUP('Souhrnná tabulka'!A5,'ORP Prachatice'!E:AJ,21,0)&amp;"; "&amp;VLOOKUP('Souhrnná tabulka'!A5,'ORP Prachatice'!E:AJ,25,0)</f>
        <v>0; není k dispozici</v>
      </c>
      <c r="F5" s="207" t="str">
        <f>VLOOKUP('Souhrnná tabulka'!A5,'ORP Prachatice'!E:AJ,27,0)&amp;"; "&amp;VLOOKUP('Souhrnná tabulka'!A5,'ORP Prachatice'!E:AJ,31,0)</f>
        <v>690; ÚAP</v>
      </c>
      <c r="G5" s="207" t="str">
        <f>"VO - "&amp;VLOOKUP('Souhrnná tabulka'!A5,'ORP Prachatice'!E:AJ,20,0)&amp;"; vodovod - "&amp;VLOOKUP('Souhrnná tabulka'!A5,'ORP Prachatice'!E:AJ,26,0)&amp;"; kanalizace - "&amp;VLOOKUP('Souhrnná tabulka'!A5,'ORP Prachatice'!E:AJ,32,0)</f>
        <v>VO - obec; vodovod - nedohledatelný správce; kanalizace - obec</v>
      </c>
    </row>
    <row r="6" spans="1:7" x14ac:dyDescent="0.25">
      <c r="A6" s="207">
        <v>5</v>
      </c>
      <c r="B6" s="207" t="s">
        <v>104</v>
      </c>
      <c r="C6" s="207" t="s">
        <v>70</v>
      </c>
      <c r="D6" s="207" t="str">
        <f>VLOOKUP('Souhrnná tabulka'!A6,'ORP Blatná'!E:AJ,15,0)&amp;"; "&amp;VLOOKUP('Souhrnná tabulka'!A6,'ORP Blatná'!E:AJ,19,0)</f>
        <v>643; ortofoto, streetview</v>
      </c>
      <c r="E6" s="207" t="str">
        <f>VLOOKUP('Souhrnná tabulka'!A6,'ORP Blatná'!E:AJ,21,0)&amp;"; "&amp;VLOOKUP('Souhrnná tabulka'!A6,'ORP Blatná'!E:AJ,25,0)</f>
        <v>0; studny</v>
      </c>
      <c r="F6" s="207" t="str">
        <f>VLOOKUP('Souhrnná tabulka'!A6,'ORP Blatná'!E:AJ,27,0)&amp;"; "&amp;VLOOKUP('Souhrnná tabulka'!A6,'ORP Blatná'!E:AJ,31,0)</f>
        <v>775; data nejsou k dispozici</v>
      </c>
      <c r="G6" s="207" t="str">
        <f>"VO - "&amp;VLOOKUP('Souhrnná tabulka'!A6,'ORP Blatná'!E:AJ,20,0)&amp;"; vodovod - "&amp;VLOOKUP('Souhrnná tabulka'!A6,'ORP Blatná'!E:AJ,26,0)&amp;"; kanalizace - "&amp;VLOOKUP('Souhrnná tabulka'!A6,'ORP Blatná'!E:AJ,32,0)</f>
        <v>VO - obec; vodovod - ; kanalizace - obec (dešťová kanalizace)</v>
      </c>
    </row>
    <row r="7" spans="1:7" x14ac:dyDescent="0.25">
      <c r="A7" s="207">
        <v>6</v>
      </c>
      <c r="B7" s="207" t="s">
        <v>138</v>
      </c>
      <c r="C7" s="207" t="s">
        <v>201</v>
      </c>
      <c r="D7" s="207" t="str">
        <f>VLOOKUP('Souhrnná tabulka'!A7,'ORP České Budějovice'!E:AJ,15,0)&amp;"; "&amp;VLOOKUP('Souhrnná tabulka'!A7,'ORP České Budějovice'!E:AJ,19,0)</f>
        <v>201; ortofoto, streetview</v>
      </c>
      <c r="E7" s="207" t="str">
        <f>VLOOKUP('Souhrnná tabulka'!A7,'ORP České Budějovice'!E:AJ,21,0)&amp;"; "&amp;VLOOKUP('Souhrnná tabulka'!A7,'ORP České Budějovice'!E:AJ,25,0)</f>
        <v>2271; ÚAP</v>
      </c>
      <c r="F7" s="207" t="str">
        <f>VLOOKUP('Souhrnná tabulka'!A7,'ORP České Budějovice'!E:AJ,27,0)&amp;"; "&amp;VLOOKUP('Souhrnná tabulka'!A7,'ORP České Budějovice'!E:AJ,31,0)</f>
        <v>393; ÚAP</v>
      </c>
      <c r="G7" s="207" t="str">
        <f>"VO - "&amp;VLOOKUP('Souhrnná tabulka'!A7,'ORP České Budějovice'!E:AJ,20,0)&amp;"; vodovod - "&amp;VLOOKUP('Souhrnná tabulka'!A7,'ORP České Budějovice'!E:AJ,26,0)&amp;"; kanalizace - "&amp;VLOOKUP('Souhrnná tabulka'!A7,'ORP České Budějovice'!E:AJ,32,0)</f>
        <v>VO - obec; vodovod - obec; kanalizace - obec</v>
      </c>
    </row>
    <row r="8" spans="1:7" x14ac:dyDescent="0.25">
      <c r="A8" s="207">
        <v>7</v>
      </c>
      <c r="B8" s="207" t="s">
        <v>81</v>
      </c>
      <c r="C8" s="207" t="s">
        <v>478</v>
      </c>
      <c r="D8" s="207" t="str">
        <f>VLOOKUP('Souhrnná tabulka'!A8,'ORP Prachatice'!E:AJ,15,0)&amp;"; "&amp;VLOOKUP('Souhrnná tabulka'!A8,'ORP Prachatice'!E:AJ,19,0)</f>
        <v>195; ortofoto, streetview</v>
      </c>
      <c r="E8" s="207" t="str">
        <f>VLOOKUP('Souhrnná tabulka'!A8,'ORP Prachatice'!E:AJ,21,0)&amp;"; "&amp;VLOOKUP('Souhrnná tabulka'!A8,'ORP Prachatice'!E:AJ,25,0)</f>
        <v>202; ÚAP</v>
      </c>
      <c r="F8" s="207" t="str">
        <f>VLOOKUP('Souhrnná tabulka'!A8,'ORP Prachatice'!E:AJ,27,0)&amp;"; "&amp;VLOOKUP('Souhrnná tabulka'!A8,'ORP Prachatice'!E:AJ,31,0)</f>
        <v>0; data nejsou k dispozici</v>
      </c>
      <c r="G8" s="207" t="str">
        <f>"VO - "&amp;VLOOKUP('Souhrnná tabulka'!A8,'ORP Prachatice'!E:AJ,20,0)&amp;"; vodovod - "&amp;VLOOKUP('Souhrnná tabulka'!A8,'ORP Prachatice'!E:AJ,26,0)&amp;"; kanalizace - "&amp;VLOOKUP('Souhrnná tabulka'!A8,'ORP Prachatice'!E:AJ,32,0)</f>
        <v>VO - obec; vodovod - obec; kanalizace - obec</v>
      </c>
    </row>
    <row r="9" spans="1:7" x14ac:dyDescent="0.25">
      <c r="A9" s="207">
        <v>8</v>
      </c>
      <c r="B9" s="207" t="s">
        <v>91</v>
      </c>
      <c r="C9" s="207" t="s">
        <v>350</v>
      </c>
      <c r="D9" s="207" t="str">
        <f>VLOOKUP('Souhrnná tabulka'!A9,'ORP Strakonice'!E:AJ,15,0)&amp;"; "&amp;VLOOKUP('Souhrnná tabulka'!A9,'ORP Strakonice'!E:AJ,19,0)</f>
        <v>443; ortofoto, streetview</v>
      </c>
      <c r="E9" s="207" t="str">
        <f>VLOOKUP('Souhrnná tabulka'!A9,'ORP Strakonice'!E:AJ,21,0)&amp;"; "&amp;VLOOKUP('Souhrnná tabulka'!A9,'ORP Strakonice'!E:AJ,25,0)</f>
        <v>0; data nejsou k dispozici</v>
      </c>
      <c r="F9" s="207" t="str">
        <f>VLOOKUP('Souhrnná tabulka'!A9,'ORP Strakonice'!E:AJ,27,0)&amp;"; "&amp;VLOOKUP('Souhrnná tabulka'!A9,'ORP Strakonice'!E:AJ,31,0)</f>
        <v>; data nejsou k dispozici</v>
      </c>
      <c r="G9" s="207" t="str">
        <f>"VO - "&amp;VLOOKUP('Souhrnná tabulka'!A9,'ORP Strakonice'!E:AJ,20,0)&amp;"; vodovod - "&amp;VLOOKUP('Souhrnná tabulka'!A9,'ORP Strakonice'!E:AJ,26,0)&amp;"; kanalizace - "&amp;VLOOKUP('Souhrnná tabulka'!A9,'ORP Strakonice'!E:AJ,32,0)</f>
        <v>VO - obec; vodovod - nedohledatelný správce; kanalizace - nedohledatelný správce</v>
      </c>
    </row>
    <row r="10" spans="1:7" x14ac:dyDescent="0.25">
      <c r="A10" s="207">
        <v>9</v>
      </c>
      <c r="B10" s="207" t="s">
        <v>550</v>
      </c>
      <c r="C10" s="207" t="s">
        <v>350</v>
      </c>
      <c r="D10" s="207" t="str">
        <f>VLOOKUP('Souhrnná tabulka'!A10,'ORP Strakonice'!E:AJ,15,0)&amp;"; "&amp;VLOOKUP('Souhrnná tabulka'!A10,'ORP Strakonice'!E:AJ,19,0)</f>
        <v>456; ortofoto, streetview</v>
      </c>
      <c r="E10" s="207" t="str">
        <f>VLOOKUP('Souhrnná tabulka'!A10,'ORP Strakonice'!E:AJ,21,0)&amp;"; "&amp;VLOOKUP('Souhrnná tabulka'!A10,'ORP Strakonice'!E:AJ,25,0)</f>
        <v>0; data nejsou k dispozici</v>
      </c>
      <c r="F10" s="207" t="str">
        <f>VLOOKUP('Souhrnná tabulka'!A10,'ORP Strakonice'!E:AJ,27,0)&amp;"; "&amp;VLOOKUP('Souhrnná tabulka'!A10,'ORP Strakonice'!E:AJ,31,0)</f>
        <v>0; data nejsou k dispozici</v>
      </c>
      <c r="G10" s="207" t="str">
        <f>"VO - "&amp;VLOOKUP('Souhrnná tabulka'!A10,'ORP Strakonice'!E:AJ,20,0)&amp;"; vodovod - "&amp;VLOOKUP('Souhrnná tabulka'!A10,'ORP Strakonice'!E:AJ,26,0)&amp;"; kanalizace - "&amp;VLOOKUP('Souhrnná tabulka'!A10,'ORP Strakonice'!E:AJ,32,0)</f>
        <v>VO - obec; vodovod - obec; kanalizace - obec</v>
      </c>
    </row>
    <row r="11" spans="1:7" x14ac:dyDescent="0.25">
      <c r="A11" s="207">
        <v>10</v>
      </c>
      <c r="B11" s="207" t="s">
        <v>601</v>
      </c>
      <c r="C11" s="207" t="s">
        <v>205</v>
      </c>
      <c r="D11" s="207" t="str">
        <f>VLOOKUP('Souhrnná tabulka'!A11,'ORP Jindřichův Hradec'!E:AJ,15,0)&amp;"; "&amp;VLOOKUP('Souhrnná tabulka'!A11,'ORP Jindřichův Hradec'!E:AJ,19,0)</f>
        <v>547; ortofoto, streetview</v>
      </c>
      <c r="E11" s="207" t="str">
        <f>VLOOKUP('Souhrnná tabulka'!A11,'ORP Jindřichův Hradec'!E:AJ,21,0)&amp;"; "&amp;VLOOKUP('Souhrnná tabulka'!A11,'ORP Jindřichův Hradec'!E:AJ,25,0)</f>
        <v>0; data nejsou k dispozici</v>
      </c>
      <c r="F11" s="207" t="str">
        <f>VLOOKUP('Souhrnná tabulka'!A11,'ORP Jindřichův Hradec'!E:AJ,27,0)&amp;"; "&amp;VLOOKUP('Souhrnná tabulka'!A11,'ORP Jindřichův Hradec'!E:AJ,31,0)</f>
        <v>0; data nejsou k dispozici</v>
      </c>
      <c r="G11" s="207" t="str">
        <f>"VO - "&amp;VLOOKUP('Souhrnná tabulka'!A11,'ORP Jindřichův Hradec'!E:AJ,20,0)&amp;"; vodovod - "&amp;VLOOKUP('Souhrnná tabulka'!A11,'ORP Jindřichův Hradec'!E:AJ,26,0)&amp;"; kanalizace - "&amp;VLOOKUP('Souhrnná tabulka'!A11,'ORP Jindřichův Hradec'!E:AJ,32,0)</f>
        <v>VO - obec; vodovod - nedohledatelný správce; kanalizace - nedohledatelný správce</v>
      </c>
    </row>
    <row r="12" spans="1:7" x14ac:dyDescent="0.25">
      <c r="A12" s="207">
        <v>11</v>
      </c>
      <c r="B12" s="207" t="s">
        <v>59</v>
      </c>
      <c r="C12" s="207" t="s">
        <v>397</v>
      </c>
      <c r="D12" s="207" t="str">
        <f>VLOOKUP('Souhrnná tabulka'!A12,'ORP Vodňany'!E:AJ,15,0)&amp;"; "&amp;VLOOKUP('Souhrnná tabulka'!A12,'ORP Vodňany'!E:AJ,19,0)</f>
        <v>494; ortofoto, streetview</v>
      </c>
      <c r="E12" s="207" t="str">
        <f>VLOOKUP('Souhrnná tabulka'!A12,'ORP Vodňany'!E:AJ,21,0)&amp;"; "&amp;VLOOKUP('Souhrnná tabulka'!A12,'ORP Vodňany'!E:AJ,25,0)</f>
        <v>0; data nejsou k dispozici</v>
      </c>
      <c r="F12" s="207" t="str">
        <f>VLOOKUP('Souhrnná tabulka'!A12,'ORP Vodňany'!E:AJ,27,0)&amp;"; "&amp;VLOOKUP('Souhrnná tabulka'!A12,'ORP Vodňany'!E:AJ,31,0)</f>
        <v>477; ÚAP</v>
      </c>
      <c r="G12" s="207" t="str">
        <f>"VO - "&amp;VLOOKUP('Souhrnná tabulka'!A12,'ORP Vodňany'!E:AJ,20,0)&amp;"; vodovod - "&amp;VLOOKUP('Souhrnná tabulka'!A12,'ORP Vodňany'!E:AJ,26,0)&amp;"; kanalizace - "&amp;VLOOKUP('Souhrnná tabulka'!A12,'ORP Vodňany'!E:AJ,32,0)</f>
        <v>VO - obec; vodovod - nedohledatelný správce; kanalizace - obec</v>
      </c>
    </row>
    <row r="13" spans="1:7" x14ac:dyDescent="0.25">
      <c r="A13" s="207">
        <v>12</v>
      </c>
      <c r="B13" s="207" t="s">
        <v>537</v>
      </c>
      <c r="C13" s="207" t="s">
        <v>397</v>
      </c>
      <c r="D13" s="207" t="str">
        <f>VLOOKUP('Souhrnná tabulka'!A13,'ORP Vodňany'!E:AJ,15,0)&amp;"; "&amp;VLOOKUP('Souhrnná tabulka'!A13,'ORP Vodňany'!E:AJ,19,0)</f>
        <v>510; ortofoto, streetview</v>
      </c>
      <c r="E13" s="207" t="str">
        <f>VLOOKUP('Souhrnná tabulka'!A13,'ORP Vodňany'!E:AJ,21,0)&amp;"; "&amp;VLOOKUP('Souhrnná tabulka'!A13,'ORP Vodňany'!E:AJ,25,0)</f>
        <v>0; data nejsou k dispozici</v>
      </c>
      <c r="F13" s="207" t="str">
        <f>VLOOKUP('Souhrnná tabulka'!A13,'ORP Vodňany'!E:AJ,27,0)&amp;"; "&amp;VLOOKUP('Souhrnná tabulka'!A13,'ORP Vodňany'!E:AJ,31,0)</f>
        <v>310; ÚAP</v>
      </c>
      <c r="G13" s="207" t="str">
        <f>"VO - "&amp;VLOOKUP('Souhrnná tabulka'!A13,'ORP Vodňany'!E:AJ,20,0)&amp;"; vodovod - "&amp;VLOOKUP('Souhrnná tabulka'!A13,'ORP Vodňany'!E:AJ,26,0)&amp;"; kanalizace - "&amp;VLOOKUP('Souhrnná tabulka'!A13,'ORP Vodňany'!E:AJ,32,0)</f>
        <v>VO - obec; vodovod - nedohledatelný správce; kanalizace - obec</v>
      </c>
    </row>
    <row r="14" spans="1:7" x14ac:dyDescent="0.25">
      <c r="A14" s="207">
        <v>13</v>
      </c>
      <c r="B14" s="207" t="s">
        <v>557</v>
      </c>
      <c r="C14" s="207" t="s">
        <v>298</v>
      </c>
      <c r="D14" s="207" t="str">
        <f>VLOOKUP('Souhrnná tabulka'!A14,'ORP Dačice'!E:AJ,15,0)&amp;"; "&amp;VLOOKUP('Souhrnná tabulka'!A14,'ORP Dačice'!E:AJ,19,0)</f>
        <v>870; ortofoto, streetview</v>
      </c>
      <c r="E14" s="207" t="str">
        <f>VLOOKUP('Souhrnná tabulka'!A14,'ORP Dačice'!E:AJ,21,0)&amp;"; "&amp;VLOOKUP('Souhrnná tabulka'!A14,'ORP Dačice'!E:AJ,25,0)</f>
        <v>0; data nejsou k dispozici</v>
      </c>
      <c r="F14" s="207" t="str">
        <f>VLOOKUP('Souhrnná tabulka'!A14,'ORP Dačice'!E:AJ,27,0)&amp;"; "&amp;VLOOKUP('Souhrnná tabulka'!A14,'ORP Dačice'!E:AJ,31,0)</f>
        <v>197; ÚAP</v>
      </c>
      <c r="G14" s="207" t="str">
        <f>"VO - "&amp;VLOOKUP('Souhrnná tabulka'!A14,'ORP Dačice'!E:AJ,20,0)&amp;"; vodovod - "&amp;VLOOKUP('Souhrnná tabulka'!A14,'ORP Dačice'!E:AJ,26,0)&amp;"; kanalizace - "&amp;VLOOKUP('Souhrnná tabulka'!A14,'ORP Dačice'!E:AJ,32,0)</f>
        <v>VO - obec; vodovod - nedohledatelný správce; kanalizace - obec</v>
      </c>
    </row>
    <row r="15" spans="1:7" x14ac:dyDescent="0.25">
      <c r="A15" s="207">
        <v>14</v>
      </c>
      <c r="B15" s="207" t="s">
        <v>412</v>
      </c>
      <c r="C15" s="207" t="s">
        <v>428</v>
      </c>
      <c r="D15" s="207" t="str">
        <f>VLOOKUP('Souhrnná tabulka'!A15,'ORP Tábor'!E:AJ,15,0)&amp;"; "&amp;VLOOKUP('Souhrnná tabulka'!A15,'ORP Tábor'!E:AJ,19,0)</f>
        <v>623; ortofoto, streetview, nemají podklady</v>
      </c>
      <c r="E15" s="207" t="str">
        <f>VLOOKUP('Souhrnná tabulka'!A15,'ORP Tábor'!E:AJ,21,0)&amp;"; "&amp;VLOOKUP('Souhrnná tabulka'!A15,'ORP Tábor'!E:AJ,25,0)</f>
        <v>0; ÚAP</v>
      </c>
      <c r="F15" s="207" t="str">
        <f>VLOOKUP('Souhrnná tabulka'!A15,'ORP Tábor'!E:AJ,27,0)&amp;"; "&amp;VLOOKUP('Souhrnná tabulka'!A15,'ORP Tábor'!E:AJ,31,0)</f>
        <v>1180; ÚAP</v>
      </c>
      <c r="G15" s="207" t="str">
        <f>"VO - "&amp;VLOOKUP('Souhrnná tabulka'!A15,'ORP Tábor'!E:AJ,20,0)&amp;"; vodovod - "&amp;VLOOKUP('Souhrnná tabulka'!A15,'ORP Tábor'!E:AJ,26,0)&amp;"; kanalizace - "&amp;VLOOKUP('Souhrnná tabulka'!A15,'ORP Tábor'!E:AJ,32,0)</f>
        <v>VO - obec; vodovod - ČEVAK; kanalizace - nedohledatelný správce, k mapování</v>
      </c>
    </row>
    <row r="16" spans="1:7" x14ac:dyDescent="0.25">
      <c r="A16" s="207">
        <v>15</v>
      </c>
      <c r="B16" s="207" t="s">
        <v>142</v>
      </c>
      <c r="C16" s="207" t="s">
        <v>397</v>
      </c>
      <c r="D16" s="207" t="str">
        <f>VLOOKUP('Souhrnná tabulka'!A16,'ORP Vodňany'!E:AJ,15,0)&amp;"; "&amp;VLOOKUP('Souhrnná tabulka'!A16,'ORP Vodňany'!E:AJ,19,0)</f>
        <v>695; ortofoto, streetview</v>
      </c>
      <c r="E16" s="207" t="str">
        <f>VLOOKUP('Souhrnná tabulka'!A16,'ORP Vodňany'!E:AJ,21,0)&amp;"; "&amp;VLOOKUP('Souhrnná tabulka'!A16,'ORP Vodňany'!E:AJ,25,0)</f>
        <v>1159; ÚAP</v>
      </c>
      <c r="F16" s="207" t="str">
        <f>VLOOKUP('Souhrnná tabulka'!A16,'ORP Vodňany'!E:AJ,27,0)&amp;"; "&amp;VLOOKUP('Souhrnná tabulka'!A16,'ORP Vodňany'!E:AJ,31,0)</f>
        <v>0; data nejsou k dispozici</v>
      </c>
      <c r="G16" s="207" t="str">
        <f>"VO - "&amp;VLOOKUP('Souhrnná tabulka'!A16,'ORP Vodňany'!E:AJ,20,0)&amp;"; vodovod - "&amp;VLOOKUP('Souhrnná tabulka'!A16,'ORP Vodňany'!E:AJ,26,0)&amp;"; kanalizace - "&amp;VLOOKUP('Souhrnná tabulka'!A16,'ORP Vodňany'!E:AJ,32,0)</f>
        <v>VO - obec; vodovod - nedohledatelný správce; kanalizace - nedohledatelný správce</v>
      </c>
    </row>
    <row r="17" spans="1:7" x14ac:dyDescent="0.25">
      <c r="A17" s="207">
        <v>16</v>
      </c>
      <c r="B17" s="207" t="s">
        <v>85</v>
      </c>
      <c r="C17" s="207" t="s">
        <v>478</v>
      </c>
      <c r="D17" s="207" t="str">
        <f>VLOOKUP('Souhrnná tabulka'!A17,'ORP Prachatice'!E:AJ,15,0)&amp;"; "&amp;VLOOKUP('Souhrnná tabulka'!A17,'ORP Prachatice'!E:AJ,19,0)</f>
        <v>677; ortofoto, streetview</v>
      </c>
      <c r="E17" s="207" t="str">
        <f>VLOOKUP('Souhrnná tabulka'!A17,'ORP Prachatice'!E:AJ,21,0)&amp;"; "&amp;VLOOKUP('Souhrnná tabulka'!A17,'ORP Prachatice'!E:AJ,25,0)</f>
        <v>0; není k dispozici</v>
      </c>
      <c r="F17" s="207" t="str">
        <f>VLOOKUP('Souhrnná tabulka'!A17,'ORP Prachatice'!E:AJ,27,0)&amp;"; "&amp;VLOOKUP('Souhrnná tabulka'!A17,'ORP Prachatice'!E:AJ,31,0)</f>
        <v>570; ÚAP</v>
      </c>
      <c r="G17" s="207" t="str">
        <f>"VO - "&amp;VLOOKUP('Souhrnná tabulka'!A17,'ORP Prachatice'!E:AJ,20,0)&amp;"; vodovod - "&amp;VLOOKUP('Souhrnná tabulka'!A17,'ORP Prachatice'!E:AJ,26,0)&amp;"; kanalizace - "&amp;VLOOKUP('Souhrnná tabulka'!A17,'ORP Prachatice'!E:AJ,32,0)</f>
        <v>VO - obec; vodovod - nedohledatelný správce; kanalizace - Prachatice</v>
      </c>
    </row>
    <row r="18" spans="1:7" x14ac:dyDescent="0.25">
      <c r="A18" s="207">
        <v>17</v>
      </c>
      <c r="B18" s="207" t="s">
        <v>154</v>
      </c>
      <c r="C18" s="207" t="s">
        <v>350</v>
      </c>
      <c r="D18" s="207" t="str">
        <f>VLOOKUP('Souhrnná tabulka'!A18,'ORP Strakonice'!E:AJ,15,0)&amp;"; "&amp;VLOOKUP('Souhrnná tabulka'!A18,'ORP Strakonice'!E:AJ,19,0)</f>
        <v>1040; ortofoto, streetview</v>
      </c>
      <c r="E18" s="207" t="str">
        <f>VLOOKUP('Souhrnná tabulka'!A18,'ORP Strakonice'!E:AJ,21,0)&amp;"; "&amp;VLOOKUP('Souhrnná tabulka'!A18,'ORP Strakonice'!E:AJ,25,0)</f>
        <v>2270; data nejsou k dispozici</v>
      </c>
      <c r="F18" s="207" t="str">
        <f>VLOOKUP('Souhrnná tabulka'!A18,'ORP Strakonice'!E:AJ,27,0)&amp;"; "&amp;VLOOKUP('Souhrnná tabulka'!A18,'ORP Strakonice'!E:AJ,31,0)</f>
        <v>489; ÚAP</v>
      </c>
      <c r="G18" s="207" t="str">
        <f>"VO - "&amp;VLOOKUP('Souhrnná tabulka'!A18,'ORP Strakonice'!E:AJ,20,0)&amp;"; vodovod - "&amp;VLOOKUP('Souhrnná tabulka'!A18,'ORP Strakonice'!E:AJ,26,0)&amp;"; kanalizace - "&amp;VLOOKUP('Souhrnná tabulka'!A18,'ORP Strakonice'!E:AJ,32,0)</f>
        <v>VO - obec; vodovod - nedohledatelný správce; kanalizace - nedohledatelný správce</v>
      </c>
    </row>
    <row r="19" spans="1:7" x14ac:dyDescent="0.25">
      <c r="A19" s="207">
        <v>18</v>
      </c>
      <c r="B19" s="207" t="s">
        <v>620</v>
      </c>
      <c r="C19" s="207" t="s">
        <v>201</v>
      </c>
      <c r="D19" s="207" t="str">
        <f>VLOOKUP('Souhrnná tabulka'!A19,'ORP České Budějovice'!E:AJ,15,0)&amp;"; "&amp;VLOOKUP('Souhrnná tabulka'!A19,'ORP České Budějovice'!E:AJ,19,0)</f>
        <v>369; ortofoto, streetview</v>
      </c>
      <c r="E19" s="207" t="str">
        <f>VLOOKUP('Souhrnná tabulka'!A19,'ORP České Budějovice'!E:AJ,21,0)&amp;"; "&amp;VLOOKUP('Souhrnná tabulka'!A19,'ORP České Budějovice'!E:AJ,25,0)</f>
        <v>654; ÚAP</v>
      </c>
      <c r="F19" s="207" t="str">
        <f>VLOOKUP('Souhrnná tabulka'!A19,'ORP České Budějovice'!E:AJ,27,0)&amp;"; "&amp;VLOOKUP('Souhrnná tabulka'!A19,'ORP České Budějovice'!E:AJ,31,0)</f>
        <v>230; ÚAP</v>
      </c>
      <c r="G19" s="207" t="str">
        <f>"VO - "&amp;VLOOKUP('Souhrnná tabulka'!A19,'ORP České Budějovice'!E:AJ,20,0)&amp;"; vodovod - "&amp;VLOOKUP('Souhrnná tabulka'!A19,'ORP České Budějovice'!E:AJ,26,0)&amp;"; kanalizace - "&amp;VLOOKUP('Souhrnná tabulka'!A19,'ORP České Budějovice'!E:AJ,32,0)</f>
        <v>VO - obec; vodovod - obec; kanalizace - obec</v>
      </c>
    </row>
    <row r="20" spans="1:7" x14ac:dyDescent="0.25">
      <c r="A20" s="207">
        <v>19</v>
      </c>
      <c r="B20" s="207" t="s">
        <v>542</v>
      </c>
      <c r="C20" s="207" t="s">
        <v>205</v>
      </c>
      <c r="D20" s="207" t="str">
        <f>VLOOKUP('Souhrnná tabulka'!A20,'ORP Jindřichův Hradec'!E:AJ,15,0)&amp;"; "&amp;VLOOKUP('Souhrnná tabulka'!A20,'ORP Jindřichův Hradec'!E:AJ,19,0)</f>
        <v>1060; ortofoto, streetview</v>
      </c>
      <c r="E20" s="207" t="str">
        <f>VLOOKUP('Souhrnná tabulka'!A20,'ORP Jindřichův Hradec'!E:AJ,21,0)&amp;"; "&amp;VLOOKUP('Souhrnná tabulka'!A20,'ORP Jindřichův Hradec'!E:AJ,25,0)</f>
        <v>4438; ÚAP</v>
      </c>
      <c r="F20" s="207" t="str">
        <f>VLOOKUP('Souhrnná tabulka'!A20,'ORP Jindřichův Hradec'!E:AJ,27,0)&amp;"; "&amp;VLOOKUP('Souhrnná tabulka'!A20,'ORP Jindřichův Hradec'!E:AJ,31,0)</f>
        <v>0; data nejsou k dispozici</v>
      </c>
      <c r="G20" s="207" t="str">
        <f>"VO - "&amp;VLOOKUP('Souhrnná tabulka'!A20,'ORP Jindřichův Hradec'!E:AJ,20,0)&amp;"; vodovod - "&amp;VLOOKUP('Souhrnná tabulka'!A20,'ORP Jindřichův Hradec'!E:AJ,26,0)&amp;"; kanalizace - "&amp;VLOOKUP('Souhrnná tabulka'!A20,'ORP Jindřichův Hradec'!E:AJ,32,0)</f>
        <v>VO - obec; vodovod - obec; kanalizace - nedohledatelný správce</v>
      </c>
    </row>
    <row r="21" spans="1:7" x14ac:dyDescent="0.25">
      <c r="A21" s="207">
        <v>20</v>
      </c>
      <c r="B21" s="207" t="s">
        <v>543</v>
      </c>
      <c r="C21" s="207" t="s">
        <v>226</v>
      </c>
      <c r="D21" s="207" t="str">
        <f>VLOOKUP('Souhrnná tabulka'!A21,'ORP Písek'!E:AJ,15,0)&amp;"; "&amp;VLOOKUP('Souhrnná tabulka'!A21,'ORP Písek'!E:AJ,19,0)</f>
        <v>1604; ortofoto, streetview</v>
      </c>
      <c r="E21" s="207" t="str">
        <f>VLOOKUP('Souhrnná tabulka'!A21,'ORP Písek'!E:AJ,21,0)&amp;"; "&amp;VLOOKUP('Souhrnná tabulka'!A21,'ORP Písek'!E:AJ,25,0)</f>
        <v>; data nejsou k dispozici</v>
      </c>
      <c r="F21" s="207" t="str">
        <f>VLOOKUP('Souhrnná tabulka'!A21,'ORP Písek'!E:AJ,27,0)&amp;"; "&amp;VLOOKUP('Souhrnná tabulka'!A21,'ORP Písek'!E:AJ,31,0)</f>
        <v>2575; ÚAP</v>
      </c>
      <c r="G21" s="207" t="str">
        <f>"VO - "&amp;VLOOKUP('Souhrnná tabulka'!A21,'ORP Písek'!E:AJ,20,0)&amp;"; vodovod - "&amp;VLOOKUP('Souhrnná tabulka'!A21,'ORP Písek'!E:AJ,26,0)&amp;"; kanalizace - "&amp;VLOOKUP('Souhrnná tabulka'!A21,'ORP Písek'!E:AJ,32,0)</f>
        <v>VO - obec; vodovod - nedohledatelný správce; kanalizace - obec</v>
      </c>
    </row>
    <row r="22" spans="1:7" x14ac:dyDescent="0.25">
      <c r="A22" s="207">
        <v>21</v>
      </c>
      <c r="B22" s="207" t="s">
        <v>573</v>
      </c>
      <c r="C22" s="207" t="s">
        <v>70</v>
      </c>
      <c r="D22" s="207" t="str">
        <f>VLOOKUP('Souhrnná tabulka'!A22,'ORP Blatná'!E:AJ,15,0)&amp;"; "&amp;VLOOKUP('Souhrnná tabulka'!A22,'ORP Blatná'!E:AJ,19,0)</f>
        <v>1104; ortofoto, streetview</v>
      </c>
      <c r="E22" s="207" t="str">
        <f>VLOOKUP('Souhrnná tabulka'!A22,'ORP Blatná'!E:AJ,21,0)&amp;"; "&amp;VLOOKUP('Souhrnná tabulka'!A22,'ORP Blatná'!E:AJ,25,0)</f>
        <v>0; studny</v>
      </c>
      <c r="F22" s="207" t="str">
        <f>VLOOKUP('Souhrnná tabulka'!A22,'ORP Blatná'!E:AJ,27,0)&amp;"; "&amp;VLOOKUP('Souhrnná tabulka'!A22,'ORP Blatná'!E:AJ,31,0)</f>
        <v>740; ÚAP</v>
      </c>
      <c r="G22" s="207" t="str">
        <f>"VO - "&amp;VLOOKUP('Souhrnná tabulka'!A22,'ORP Blatná'!E:AJ,20,0)&amp;"; vodovod - "&amp;VLOOKUP('Souhrnná tabulka'!A22,'ORP Blatná'!E:AJ,26,0)&amp;"; kanalizace - "&amp;VLOOKUP('Souhrnná tabulka'!A22,'ORP Blatná'!E:AJ,32,0)</f>
        <v>VO - obec; vodovod - ; kanalizace - obec</v>
      </c>
    </row>
    <row r="23" spans="1:7" x14ac:dyDescent="0.25">
      <c r="A23" s="207">
        <v>22</v>
      </c>
      <c r="B23" s="207" t="s">
        <v>72</v>
      </c>
      <c r="C23" s="207" t="s">
        <v>70</v>
      </c>
      <c r="D23" s="207" t="str">
        <f>VLOOKUP('Souhrnná tabulka'!A23,'ORP Blatná'!E:AJ,15,0)&amp;"; "&amp;VLOOKUP('Souhrnná tabulka'!A23,'ORP Blatná'!E:AJ,19,0)</f>
        <v>734; ortofoto, streetview</v>
      </c>
      <c r="E23" s="207" t="str">
        <f>VLOOKUP('Souhrnná tabulka'!A23,'ORP Blatná'!E:AJ,21,0)&amp;"; "&amp;VLOOKUP('Souhrnná tabulka'!A23,'ORP Blatná'!E:AJ,25,0)</f>
        <v>0; studny</v>
      </c>
      <c r="F23" s="207" t="str">
        <f>VLOOKUP('Souhrnná tabulka'!A23,'ORP Blatná'!E:AJ,27,0)&amp;"; "&amp;VLOOKUP('Souhrnná tabulka'!A23,'ORP Blatná'!E:AJ,31,0)</f>
        <v>1648; ÚAP</v>
      </c>
      <c r="G23" s="207" t="str">
        <f>"VO - "&amp;VLOOKUP('Souhrnná tabulka'!A23,'ORP Blatná'!E:AJ,20,0)&amp;"; vodovod - "&amp;VLOOKUP('Souhrnná tabulka'!A23,'ORP Blatná'!E:AJ,26,0)&amp;"; kanalizace - "&amp;VLOOKUP('Souhrnná tabulka'!A23,'ORP Blatná'!E:AJ,32,0)</f>
        <v>VO - obec; vodovod - ; kanalizace - obec</v>
      </c>
    </row>
    <row r="24" spans="1:7" x14ac:dyDescent="0.25">
      <c r="A24" s="207">
        <v>23</v>
      </c>
      <c r="B24" s="207" t="s">
        <v>588</v>
      </c>
      <c r="C24" s="207" t="s">
        <v>428</v>
      </c>
      <c r="D24" s="207" t="str">
        <f>VLOOKUP('Souhrnná tabulka'!A24,'ORP Tábor'!E:AJ,15,0)&amp;"; "&amp;VLOOKUP('Souhrnná tabulka'!A24,'ORP Tábor'!E:AJ,19,0)</f>
        <v>876; ortofoto, streetview</v>
      </c>
      <c r="E24" s="207" t="str">
        <f>VLOOKUP('Souhrnná tabulka'!A24,'ORP Tábor'!E:AJ,21,0)&amp;"; "&amp;VLOOKUP('Souhrnná tabulka'!A24,'ORP Tábor'!E:AJ,25,0)</f>
        <v>0; data nejsou k dispozici</v>
      </c>
      <c r="F24" s="207" t="str">
        <f>VLOOKUP('Souhrnná tabulka'!A24,'ORP Tábor'!E:AJ,27,0)&amp;"; "&amp;VLOOKUP('Souhrnná tabulka'!A24,'ORP Tábor'!E:AJ,31,0)</f>
        <v>0; data nejsou k dispozici</v>
      </c>
      <c r="G24" s="207" t="str">
        <f>"VO - "&amp;VLOOKUP('Souhrnná tabulka'!A24,'ORP Tábor'!E:AJ,20,0)&amp;"; vodovod - "&amp;VLOOKUP('Souhrnná tabulka'!A24,'ORP Tábor'!E:AJ,26,0)&amp;"; kanalizace - "&amp;VLOOKUP('Souhrnná tabulka'!A24,'ORP Tábor'!E:AJ,32,0)</f>
        <v>VO - obec; vodovod - nedohledatelný správce; kanalizace - nedohledatelný správce</v>
      </c>
    </row>
    <row r="25" spans="1:7" x14ac:dyDescent="0.25">
      <c r="A25" s="207">
        <v>24</v>
      </c>
      <c r="B25" s="207" t="s">
        <v>56</v>
      </c>
      <c r="C25" s="207" t="s">
        <v>478</v>
      </c>
      <c r="D25" s="207" t="str">
        <f>VLOOKUP('Souhrnná tabulka'!A25,'ORP Prachatice'!E:AJ,15,0)&amp;"; "&amp;VLOOKUP('Souhrnná tabulka'!A25,'ORP Prachatice'!E:AJ,19,0)</f>
        <v>648; ortofoto, streetview</v>
      </c>
      <c r="E25" s="207" t="str">
        <f>VLOOKUP('Souhrnná tabulka'!A25,'ORP Prachatice'!E:AJ,21,0)&amp;"; "&amp;VLOOKUP('Souhrnná tabulka'!A25,'ORP Prachatice'!E:AJ,25,0)</f>
        <v>0; není k dispozici</v>
      </c>
      <c r="F25" s="207" t="str">
        <f>VLOOKUP('Souhrnná tabulka'!A25,'ORP Prachatice'!E:AJ,27,0)&amp;"; "&amp;VLOOKUP('Souhrnná tabulka'!A25,'ORP Prachatice'!E:AJ,31,0)</f>
        <v>322; ÚAP</v>
      </c>
      <c r="G25" s="207" t="str">
        <f>"VO - "&amp;VLOOKUP('Souhrnná tabulka'!A25,'ORP Prachatice'!E:AJ,20,0)&amp;"; vodovod - "&amp;VLOOKUP('Souhrnná tabulka'!A25,'ORP Prachatice'!E:AJ,26,0)&amp;"; kanalizace - "&amp;VLOOKUP('Souhrnná tabulka'!A25,'ORP Prachatice'!E:AJ,32,0)</f>
        <v>VO - obec; vodovod - nedohledatelný správce; kanalizace - obec</v>
      </c>
    </row>
    <row r="26" spans="1:7" x14ac:dyDescent="0.25">
      <c r="A26" s="207">
        <v>25</v>
      </c>
      <c r="B26" s="207" t="s">
        <v>503</v>
      </c>
      <c r="C26" s="207" t="s">
        <v>428</v>
      </c>
      <c r="D26" s="207" t="str">
        <f>VLOOKUP('Souhrnná tabulka'!A26,'ORP Tábor'!E:AJ,15,0)&amp;"; "&amp;VLOOKUP('Souhrnná tabulka'!A26,'ORP Tábor'!E:AJ,19,0)</f>
        <v>569; ortofoto, streetview</v>
      </c>
      <c r="E26" s="207" t="str">
        <f>VLOOKUP('Souhrnná tabulka'!A26,'ORP Tábor'!E:AJ,21,0)&amp;"; "&amp;VLOOKUP('Souhrnná tabulka'!A26,'ORP Tábor'!E:AJ,25,0)</f>
        <v>1132; ÚAP</v>
      </c>
      <c r="F26" s="207" t="str">
        <f>VLOOKUP('Souhrnná tabulka'!A26,'ORP Tábor'!E:AJ,27,0)&amp;"; "&amp;VLOOKUP('Souhrnná tabulka'!A26,'ORP Tábor'!E:AJ,31,0)</f>
        <v>0; data nejsou k dispozici</v>
      </c>
      <c r="G26" s="207" t="str">
        <f>"VO - "&amp;VLOOKUP('Souhrnná tabulka'!A26,'ORP Tábor'!E:AJ,20,0)&amp;"; vodovod - "&amp;VLOOKUP('Souhrnná tabulka'!A26,'ORP Tábor'!E:AJ,26,0)&amp;"; kanalizace - "&amp;VLOOKUP('Souhrnná tabulka'!A26,'ORP Tábor'!E:AJ,32,0)</f>
        <v>VO - obec; vodovod - nedohledatelný správce; kanalizace - nedohledatelný správce</v>
      </c>
    </row>
    <row r="27" spans="1:7" x14ac:dyDescent="0.25">
      <c r="A27" s="207">
        <v>26</v>
      </c>
      <c r="B27" s="207" t="s">
        <v>568</v>
      </c>
      <c r="C27" s="207" t="s">
        <v>205</v>
      </c>
      <c r="D27" s="207" t="str">
        <f>VLOOKUP('Souhrnná tabulka'!A27,'ORP Jindřichův Hradec'!E:AJ,15,0)&amp;"; "&amp;VLOOKUP('Souhrnná tabulka'!A27,'ORP Jindřichův Hradec'!E:AJ,19,0)</f>
        <v>653; ortofoto, streetview</v>
      </c>
      <c r="E27" s="207" t="str">
        <f>VLOOKUP('Souhrnná tabulka'!A27,'ORP Jindřichův Hradec'!E:AJ,21,0)&amp;"; "&amp;VLOOKUP('Souhrnná tabulka'!A27,'ORP Jindřichův Hradec'!E:AJ,25,0)</f>
        <v>0; studny</v>
      </c>
      <c r="F27" s="207" t="str">
        <f>VLOOKUP('Souhrnná tabulka'!A27,'ORP Jindřichův Hradec'!E:AJ,27,0)&amp;"; "&amp;VLOOKUP('Souhrnná tabulka'!A27,'ORP Jindřichův Hradec'!E:AJ,31,0)</f>
        <v>888; ÚAP + archiv OŽP</v>
      </c>
      <c r="G27" s="207" t="str">
        <f>"VO - "&amp;VLOOKUP('Souhrnná tabulka'!A27,'ORP Jindřichův Hradec'!E:AJ,20,0)&amp;"; vodovod - "&amp;VLOOKUP('Souhrnná tabulka'!A27,'ORP Jindřichův Hradec'!E:AJ,26,0)&amp;"; kanalizace - "&amp;VLOOKUP('Souhrnná tabulka'!A27,'ORP Jindřichův Hradec'!E:AJ,32,0)</f>
        <v>VO - obec; vodovod - ; kanalizace - obec</v>
      </c>
    </row>
    <row r="28" spans="1:7" x14ac:dyDescent="0.25">
      <c r="A28" s="207">
        <v>27</v>
      </c>
      <c r="B28" s="207" t="s">
        <v>607</v>
      </c>
      <c r="C28" s="207" t="s">
        <v>291</v>
      </c>
      <c r="D28" s="207" t="str">
        <f>VLOOKUP('Souhrnná tabulka'!A28,'ORP Týn nad Vltavou'!E:AJ,15,0)&amp;"; "&amp;VLOOKUP('Souhrnná tabulka'!A28,'ORP Týn nad Vltavou'!E:AJ,19,0)</f>
        <v>1167; ortofoto, streetview</v>
      </c>
      <c r="E28" s="207" t="str">
        <f>VLOOKUP('Souhrnná tabulka'!A28,'ORP Týn nad Vltavou'!E:AJ,21,0)&amp;"; "&amp;VLOOKUP('Souhrnná tabulka'!A28,'ORP Týn nad Vltavou'!E:AJ,25,0)</f>
        <v>0; není k dispozici</v>
      </c>
      <c r="F28" s="207" t="str">
        <f>VLOOKUP('Souhrnná tabulka'!A28,'ORP Týn nad Vltavou'!E:AJ,27,0)&amp;"; "&amp;VLOOKUP('Souhrnná tabulka'!A28,'ORP Týn nad Vltavou'!E:AJ,31,0)</f>
        <v>783; ÚAP</v>
      </c>
      <c r="G28" s="207" t="str">
        <f>"VO - "&amp;VLOOKUP('Souhrnná tabulka'!A28,'ORP Týn nad Vltavou'!E:AJ,20,0)&amp;"; vodovod - "&amp;VLOOKUP('Souhrnná tabulka'!A28,'ORP Týn nad Vltavou'!E:AJ,26,0)&amp;"; kanalizace - "&amp;VLOOKUP('Souhrnná tabulka'!A28,'ORP Týn nad Vltavou'!E:AJ,32,0)</f>
        <v>VO - obec; vodovod - nedohledatelný správce; kanalizace - nedohledatelný správce</v>
      </c>
    </row>
    <row r="29" spans="1:7" x14ac:dyDescent="0.25">
      <c r="A29" s="207">
        <v>28</v>
      </c>
      <c r="B29" s="207" t="s">
        <v>188</v>
      </c>
      <c r="C29" s="207" t="s">
        <v>350</v>
      </c>
      <c r="D29" s="207" t="str">
        <f>VLOOKUP('Souhrnná tabulka'!A29,'ORP Strakonice'!E:AJ,15,0)&amp;"; "&amp;VLOOKUP('Souhrnná tabulka'!A29,'ORP Strakonice'!E:AJ,19,0)</f>
        <v>600; ortofoto, streetview</v>
      </c>
      <c r="E29" s="207" t="str">
        <f>VLOOKUP('Souhrnná tabulka'!A29,'ORP Strakonice'!E:AJ,21,0)&amp;"; "&amp;VLOOKUP('Souhrnná tabulka'!A29,'ORP Strakonice'!E:AJ,25,0)</f>
        <v>2211; ÚAP</v>
      </c>
      <c r="F29" s="207" t="str">
        <f>VLOOKUP('Souhrnná tabulka'!A29,'ORP Strakonice'!E:AJ,27,0)&amp;"; "&amp;VLOOKUP('Souhrnná tabulka'!A29,'ORP Strakonice'!E:AJ,31,0)</f>
        <v>616; ÚAP</v>
      </c>
      <c r="G29" s="207" t="str">
        <f>"VO - "&amp;VLOOKUP('Souhrnná tabulka'!A29,'ORP Strakonice'!E:AJ,20,0)&amp;"; vodovod - "&amp;VLOOKUP('Souhrnná tabulka'!A29,'ORP Strakonice'!E:AJ,26,0)&amp;"; kanalizace - "&amp;VLOOKUP('Souhrnná tabulka'!A29,'ORP Strakonice'!E:AJ,32,0)</f>
        <v>VO - obec; vodovod - obec; kanalizace - obec</v>
      </c>
    </row>
    <row r="30" spans="1:7" x14ac:dyDescent="0.25">
      <c r="A30" s="207">
        <v>29</v>
      </c>
      <c r="B30" s="207" t="s">
        <v>591</v>
      </c>
      <c r="C30" s="207" t="s">
        <v>298</v>
      </c>
      <c r="D30" s="207" t="str">
        <f>VLOOKUP('Souhrnná tabulka'!A30,'ORP Dačice'!E:AJ,15,0)&amp;"; "&amp;VLOOKUP('Souhrnná tabulka'!A30,'ORP Dačice'!E:AJ,19,0)</f>
        <v>306; ortofoto, streetview</v>
      </c>
      <c r="E30" s="207" t="str">
        <f>VLOOKUP('Souhrnná tabulka'!A30,'ORP Dačice'!E:AJ,21,0)&amp;"; "&amp;VLOOKUP('Souhrnná tabulka'!A30,'ORP Dačice'!E:AJ,25,0)</f>
        <v>0; data nejsou k dispozici</v>
      </c>
      <c r="F30" s="207" t="str">
        <f>VLOOKUP('Souhrnná tabulka'!A30,'ORP Dačice'!E:AJ,27,0)&amp;"; "&amp;VLOOKUP('Souhrnná tabulka'!A30,'ORP Dačice'!E:AJ,31,0)</f>
        <v>106; ÚAP</v>
      </c>
      <c r="G30" s="207" t="str">
        <f>"VO - "&amp;VLOOKUP('Souhrnná tabulka'!A30,'ORP Dačice'!E:AJ,20,0)&amp;"; vodovod - "&amp;VLOOKUP('Souhrnná tabulka'!A30,'ORP Dačice'!E:AJ,26,0)&amp;"; kanalizace - "&amp;VLOOKUP('Souhrnná tabulka'!A30,'ORP Dačice'!E:AJ,32,0)</f>
        <v>VO - obec; vodovod - nedohledatelný správce; kanalizace - obec</v>
      </c>
    </row>
    <row r="31" spans="1:7" x14ac:dyDescent="0.25">
      <c r="A31" s="207">
        <v>30</v>
      </c>
      <c r="B31" s="207" t="s">
        <v>28</v>
      </c>
      <c r="C31" s="207" t="s">
        <v>483</v>
      </c>
      <c r="D31" s="207" t="str">
        <f>VLOOKUP('Souhrnná tabulka'!A31,'ORP Milevsko'!E:AJ,15,0)&amp;"; "&amp;VLOOKUP('Souhrnná tabulka'!A31,'ORP Milevsko'!E:AJ,19,0)</f>
        <v>739; ortofoto, streetview</v>
      </c>
      <c r="E31" s="207" t="str">
        <f>VLOOKUP('Souhrnná tabulka'!A31,'ORP Milevsko'!E:AJ,21,0)&amp;"; "&amp;VLOOKUP('Souhrnná tabulka'!A31,'ORP Milevsko'!E:AJ,25,0)</f>
        <v>0; data nejsou k dispozici</v>
      </c>
      <c r="F31" s="207" t="str">
        <f>VLOOKUP('Souhrnná tabulka'!A31,'ORP Milevsko'!E:AJ,27,0)&amp;"; "&amp;VLOOKUP('Souhrnná tabulka'!A31,'ORP Milevsko'!E:AJ,31,0)</f>
        <v>0; data nejsou k dispozici</v>
      </c>
      <c r="G31" s="207" t="str">
        <f>"VO - "&amp;VLOOKUP('Souhrnná tabulka'!A31,'ORP Milevsko'!E:AJ,20,0)&amp;"; vodovod - "&amp;VLOOKUP('Souhrnná tabulka'!A31,'ORP Milevsko'!E:AJ,26,0)&amp;"; kanalizace - "&amp;VLOOKUP('Souhrnná tabulka'!A31,'ORP Milevsko'!E:AJ,32,0)</f>
        <v>VO - obec; vodovod - nedohledatelný správce; kanalizace - nedohledatelný správce</v>
      </c>
    </row>
    <row r="32" spans="1:7" x14ac:dyDescent="0.25">
      <c r="A32" s="207">
        <v>31</v>
      </c>
      <c r="B32" s="207" t="s">
        <v>589</v>
      </c>
      <c r="C32" s="207" t="s">
        <v>428</v>
      </c>
      <c r="D32" s="207" t="str">
        <f>VLOOKUP('Souhrnná tabulka'!A32,'ORP Tábor'!E:AJ,15,0)&amp;"; "&amp;VLOOKUP('Souhrnná tabulka'!A32,'ORP Tábor'!E:AJ,19,0)</f>
        <v>541; ortofoto, streetview</v>
      </c>
      <c r="E32" s="207" t="str">
        <f>VLOOKUP('Souhrnná tabulka'!A32,'ORP Tábor'!E:AJ,21,0)&amp;"; "&amp;VLOOKUP('Souhrnná tabulka'!A32,'ORP Tábor'!E:AJ,25,0)</f>
        <v>0; data nejsou k dispozici</v>
      </c>
      <c r="F32" s="207" t="str">
        <f>VLOOKUP('Souhrnná tabulka'!A32,'ORP Tábor'!E:AJ,27,0)&amp;"; "&amp;VLOOKUP('Souhrnná tabulka'!A32,'ORP Tábor'!E:AJ,31,0)</f>
        <v>0; data nejsou k dispozici</v>
      </c>
      <c r="G32" s="207" t="str">
        <f>"VO - "&amp;VLOOKUP('Souhrnná tabulka'!A32,'ORP Tábor'!E:AJ,20,0)&amp;"; vodovod - "&amp;VLOOKUP('Souhrnná tabulka'!A32,'ORP Tábor'!E:AJ,26,0)&amp;"; kanalizace - "&amp;VLOOKUP('Souhrnná tabulka'!A32,'ORP Tábor'!E:AJ,32,0)</f>
        <v>VO - obec; vodovod - nedohledatelný správce; kanalizace - nedohledatelný správce</v>
      </c>
    </row>
    <row r="33" spans="1:7" x14ac:dyDescent="0.25">
      <c r="A33" s="207">
        <v>32</v>
      </c>
      <c r="B33" s="207" t="s">
        <v>65</v>
      </c>
      <c r="C33" s="207" t="s">
        <v>236</v>
      </c>
      <c r="D33" s="207" t="str">
        <f>VLOOKUP('Souhrnná tabulka'!A33,'ORP Vimperk'!E:AJ,15,0)&amp;"; "&amp;VLOOKUP('Souhrnná tabulka'!A33,'ORP Vimperk'!E:AJ,19,0)</f>
        <v>1242; ortofoto, streetview</v>
      </c>
      <c r="E33" s="207" t="str">
        <f>VLOOKUP('Souhrnná tabulka'!A33,'ORP Vimperk'!E:AJ,21,0)&amp;"; "&amp;VLOOKUP('Souhrnná tabulka'!A33,'ORP Vimperk'!E:AJ,25,0)</f>
        <v>0; ÚAP</v>
      </c>
      <c r="F33" s="207" t="str">
        <f>VLOOKUP('Souhrnná tabulka'!A33,'ORP Vimperk'!E:AJ,27,0)&amp;"; "&amp;VLOOKUP('Souhrnná tabulka'!A33,'ORP Vimperk'!E:AJ,31,0)</f>
        <v>0; data nejsou k dispozici</v>
      </c>
      <c r="G33" s="207" t="str">
        <f>"VO - "&amp;VLOOKUP('Souhrnná tabulka'!A33,'ORP Vimperk'!E:AJ,20,0)&amp;"; vodovod - "&amp;VLOOKUP('Souhrnná tabulka'!A33,'ORP Vimperk'!E:AJ,26,0)&amp;"; kanalizace - "&amp;VLOOKUP('Souhrnná tabulka'!A33,'ORP Vimperk'!E:AJ,32,0)</f>
        <v>VO - obec; vodovod - ČEVAK; kanalizace - nedohledatelný správce</v>
      </c>
    </row>
    <row r="34" spans="1:7" x14ac:dyDescent="0.25">
      <c r="A34" s="207">
        <v>33</v>
      </c>
      <c r="B34" s="207" t="s">
        <v>191</v>
      </c>
      <c r="C34" s="207" t="s">
        <v>201</v>
      </c>
      <c r="D34" s="207" t="str">
        <f>VLOOKUP('Souhrnná tabulka'!A34,'ORP České Budějovice'!E:AJ,15,0)&amp;"; "&amp;VLOOKUP('Souhrnná tabulka'!A34,'ORP České Budějovice'!E:AJ,19,0)</f>
        <v>630; ortofoto, streetview</v>
      </c>
      <c r="E34" s="207" t="str">
        <f>VLOOKUP('Souhrnná tabulka'!A34,'ORP České Budějovice'!E:AJ,21,0)&amp;"; "&amp;VLOOKUP('Souhrnná tabulka'!A34,'ORP České Budějovice'!E:AJ,25,0)</f>
        <v>2112; ÚAP</v>
      </c>
      <c r="F34" s="207" t="str">
        <f>VLOOKUP('Souhrnná tabulka'!A34,'ORP České Budějovice'!E:AJ,27,0)&amp;"; "&amp;VLOOKUP('Souhrnná tabulka'!A34,'ORP České Budějovice'!E:AJ,31,0)</f>
        <v>1105; ÚAP</v>
      </c>
      <c r="G34" s="207" t="str">
        <f>"VO - "&amp;VLOOKUP('Souhrnná tabulka'!A34,'ORP České Budějovice'!E:AJ,20,0)&amp;"; vodovod - "&amp;VLOOKUP('Souhrnná tabulka'!A34,'ORP České Budějovice'!E:AJ,26,0)&amp;"; kanalizace - "&amp;VLOOKUP('Souhrnná tabulka'!A34,'ORP České Budějovice'!E:AJ,32,0)</f>
        <v xml:space="preserve">VO - obec; vodovod - obec; kanalizace - </v>
      </c>
    </row>
    <row r="35" spans="1:7" x14ac:dyDescent="0.25">
      <c r="A35" s="207">
        <v>34</v>
      </c>
      <c r="B35" s="207" t="s">
        <v>19</v>
      </c>
      <c r="C35" s="207" t="s">
        <v>428</v>
      </c>
      <c r="D35" s="207" t="str">
        <f>VLOOKUP('Souhrnná tabulka'!A35,'ORP Tábor'!E:AJ,15,0)&amp;"; "&amp;VLOOKUP('Souhrnná tabulka'!A35,'ORP Tábor'!E:AJ,19,0)</f>
        <v>829; ortofoto, streetview</v>
      </c>
      <c r="E35" s="207" t="str">
        <f>VLOOKUP('Souhrnná tabulka'!A35,'ORP Tábor'!E:AJ,21,0)&amp;"; "&amp;VLOOKUP('Souhrnná tabulka'!A35,'ORP Tábor'!E:AJ,25,0)</f>
        <v>334; ÚAP</v>
      </c>
      <c r="F35" s="207" t="str">
        <f>VLOOKUP('Souhrnná tabulka'!A35,'ORP Tábor'!E:AJ,27,0)&amp;"; "&amp;VLOOKUP('Souhrnná tabulka'!A35,'ORP Tábor'!E:AJ,31,0)</f>
        <v>2340; ÚAP</v>
      </c>
      <c r="G35" s="207" t="str">
        <f>"VO - "&amp;VLOOKUP('Souhrnná tabulka'!A35,'ORP Tábor'!E:AJ,20,0)&amp;"; vodovod - "&amp;VLOOKUP('Souhrnná tabulka'!A35,'ORP Tábor'!E:AJ,26,0)&amp;"; kanalizace - "&amp;VLOOKUP('Souhrnná tabulka'!A35,'ORP Tábor'!E:AJ,32,0)</f>
        <v>VO - obec; vodovod - obec; kanalizace - nedohledatelný správce</v>
      </c>
    </row>
    <row r="36" spans="1:7" x14ac:dyDescent="0.25">
      <c r="A36" s="207">
        <v>35</v>
      </c>
      <c r="B36" s="207" t="s">
        <v>44</v>
      </c>
      <c r="C36" s="207" t="s">
        <v>70</v>
      </c>
      <c r="D36" s="207" t="str">
        <f>VLOOKUP('Souhrnná tabulka'!A36,'ORP Blatná'!E:AJ,15,0)&amp;"; "&amp;VLOOKUP('Souhrnná tabulka'!A36,'ORP Blatná'!E:AJ,19,0)</f>
        <v>1132; ortofoto, streetview</v>
      </c>
      <c r="E36" s="207" t="str">
        <f>VLOOKUP('Souhrnná tabulka'!A36,'ORP Blatná'!E:AJ,21,0)&amp;"; "&amp;VLOOKUP('Souhrnná tabulka'!A36,'ORP Blatná'!E:AJ,25,0)</f>
        <v>0;  ÚAP</v>
      </c>
      <c r="F36" s="207" t="str">
        <f>VLOOKUP('Souhrnná tabulka'!A36,'ORP Blatná'!E:AJ,27,0)&amp;"; "&amp;VLOOKUP('Souhrnná tabulka'!A36,'ORP Blatná'!E:AJ,31,0)</f>
        <v>1571;  ÚAP</v>
      </c>
      <c r="G36" s="207" t="str">
        <f>"VO - "&amp;VLOOKUP('Souhrnná tabulka'!A36,'ORP Blatná'!E:AJ,20,0)&amp;"; vodovod - "&amp;VLOOKUP('Souhrnná tabulka'!A36,'ORP Blatná'!E:AJ,26,0)&amp;"; kanalizace - "&amp;VLOOKUP('Souhrnná tabulka'!A36,'ORP Blatná'!E:AJ,32,0)</f>
        <v>VO - obec; vodovod - ČEVAK + obec; kanalizace - obec</v>
      </c>
    </row>
    <row r="37" spans="1:7" x14ac:dyDescent="0.25">
      <c r="A37" s="207">
        <v>36</v>
      </c>
      <c r="B37" s="207" t="s">
        <v>277</v>
      </c>
      <c r="C37" s="207" t="s">
        <v>226</v>
      </c>
      <c r="D37" s="207" t="str">
        <f>VLOOKUP('Souhrnná tabulka'!A37,'ORP Písek'!E:AJ,15,0)&amp;"; "&amp;VLOOKUP('Souhrnná tabulka'!A37,'ORP Písek'!E:AJ,19,0)</f>
        <v>959; ortofoto, streetview</v>
      </c>
      <c r="E37" s="207" t="str">
        <f>VLOOKUP('Souhrnná tabulka'!A37,'ORP Písek'!E:AJ,21,0)&amp;"; "&amp;VLOOKUP('Souhrnná tabulka'!A37,'ORP Písek'!E:AJ,25,0)</f>
        <v>605; ÚAP</v>
      </c>
      <c r="F37" s="207" t="str">
        <f>VLOOKUP('Souhrnná tabulka'!A37,'ORP Písek'!E:AJ,27,0)&amp;"; "&amp;VLOOKUP('Souhrnná tabulka'!A37,'ORP Písek'!E:AJ,31,0)</f>
        <v>1976; ÚAP</v>
      </c>
      <c r="G37" s="207" t="str">
        <f>"VO - "&amp;VLOOKUP('Souhrnná tabulka'!A37,'ORP Písek'!E:AJ,20,0)&amp;"; vodovod - "&amp;VLOOKUP('Souhrnná tabulka'!A37,'ORP Písek'!E:AJ,26,0)&amp;"; kanalizace - "&amp;VLOOKUP('Souhrnná tabulka'!A37,'ORP Písek'!E:AJ,32,0)</f>
        <v>VO - obec; vodovod - obec; kanalizace - obec</v>
      </c>
    </row>
    <row r="38" spans="1:7" x14ac:dyDescent="0.25">
      <c r="A38" s="207">
        <v>37</v>
      </c>
      <c r="B38" s="207" t="s">
        <v>547</v>
      </c>
      <c r="C38" s="207" t="s">
        <v>205</v>
      </c>
      <c r="D38" s="207" t="str">
        <f>VLOOKUP('Souhrnná tabulka'!A38,'ORP Jindřichův Hradec'!E:AJ,15,0)&amp;"; "&amp;VLOOKUP('Souhrnná tabulka'!A38,'ORP Jindřichův Hradec'!E:AJ,19,0)</f>
        <v>1242; ortofoto, streetview</v>
      </c>
      <c r="E38" s="207" t="str">
        <f>VLOOKUP('Souhrnná tabulka'!A38,'ORP Jindřichův Hradec'!E:AJ,21,0)&amp;"; "&amp;VLOOKUP('Souhrnná tabulka'!A38,'ORP Jindřichův Hradec'!E:AJ,25,0)</f>
        <v>4266; ÚAP</v>
      </c>
      <c r="F38" s="207" t="str">
        <f>VLOOKUP('Souhrnná tabulka'!A38,'ORP Jindřichův Hradec'!E:AJ,27,0)&amp;"; "&amp;VLOOKUP('Souhrnná tabulka'!A38,'ORP Jindřichův Hradec'!E:AJ,31,0)</f>
        <v>2266; ÚAP + kontrola se skutečným zaměřením</v>
      </c>
      <c r="G38" s="207" t="str">
        <f>"VO - "&amp;VLOOKUP('Souhrnná tabulka'!A38,'ORP Jindřichův Hradec'!E:AJ,20,0)&amp;"; vodovod - "&amp;VLOOKUP('Souhrnná tabulka'!A38,'ORP Jindřichův Hradec'!E:AJ,26,0)&amp;"; kanalizace - "&amp;VLOOKUP('Souhrnná tabulka'!A38,'ORP Jindřichův Hradec'!E:AJ,32,0)</f>
        <v>VO - obec; vodovod - obec; kanalizace - obec</v>
      </c>
    </row>
    <row r="39" spans="1:7" x14ac:dyDescent="0.25">
      <c r="A39" s="207">
        <v>38</v>
      </c>
      <c r="B39" s="207" t="s">
        <v>579</v>
      </c>
      <c r="C39" s="207" t="s">
        <v>350</v>
      </c>
      <c r="D39" s="207" t="str">
        <f>VLOOKUP('Souhrnná tabulka'!A39,'ORP Strakonice'!E:AJ,15,0)&amp;"; "&amp;VLOOKUP('Souhrnná tabulka'!A39,'ORP Strakonice'!E:AJ,19,0)</f>
        <v>743; ortofoto, streetview</v>
      </c>
      <c r="E39" s="207" t="str">
        <f>VLOOKUP('Souhrnná tabulka'!A39,'ORP Strakonice'!E:AJ,21,0)&amp;"; "&amp;VLOOKUP('Souhrnná tabulka'!A39,'ORP Strakonice'!E:AJ,25,0)</f>
        <v>0; data nejsou k dispozici</v>
      </c>
      <c r="F39" s="207" t="str">
        <f>VLOOKUP('Souhrnná tabulka'!A39,'ORP Strakonice'!E:AJ,27,0)&amp;"; "&amp;VLOOKUP('Souhrnná tabulka'!A39,'ORP Strakonice'!E:AJ,31,0)</f>
        <v>; data nejsou k dispozici</v>
      </c>
      <c r="G39" s="207" t="str">
        <f>"VO - "&amp;VLOOKUP('Souhrnná tabulka'!A39,'ORP Strakonice'!E:AJ,20,0)&amp;"; vodovod - "&amp;VLOOKUP('Souhrnná tabulka'!A39,'ORP Strakonice'!E:AJ,26,0)&amp;"; kanalizace - "&amp;VLOOKUP('Souhrnná tabulka'!A39,'ORP Strakonice'!E:AJ,32,0)</f>
        <v>VO - obec; vodovod - nedohledatelný správce; kanalizace - nedohledatelný správce</v>
      </c>
    </row>
    <row r="40" spans="1:7" x14ac:dyDescent="0.25">
      <c r="A40" s="207">
        <v>39</v>
      </c>
      <c r="B40" s="207" t="s">
        <v>51</v>
      </c>
      <c r="C40" s="207" t="s">
        <v>350</v>
      </c>
      <c r="D40" s="207" t="str">
        <f>VLOOKUP('Souhrnná tabulka'!A40,'ORP Strakonice'!E:AJ,15,0)&amp;"; "&amp;VLOOKUP('Souhrnná tabulka'!A40,'ORP Strakonice'!E:AJ,19,0)</f>
        <v>1350; ortofoto, streetview</v>
      </c>
      <c r="E40" s="207" t="str">
        <f>VLOOKUP('Souhrnná tabulka'!A40,'ORP Strakonice'!E:AJ,21,0)&amp;"; "&amp;VLOOKUP('Souhrnná tabulka'!A40,'ORP Strakonice'!E:AJ,25,0)</f>
        <v>0; data nejsou k dispozici</v>
      </c>
      <c r="F40" s="207" t="str">
        <f>VLOOKUP('Souhrnná tabulka'!A40,'ORP Strakonice'!E:AJ,27,0)&amp;"; "&amp;VLOOKUP('Souhrnná tabulka'!A40,'ORP Strakonice'!E:AJ,31,0)</f>
        <v>; data nejsou k dispozici</v>
      </c>
      <c r="G40" s="207" t="str">
        <f>"VO - "&amp;VLOOKUP('Souhrnná tabulka'!A40,'ORP Strakonice'!E:AJ,20,0)&amp;"; vodovod - "&amp;VLOOKUP('Souhrnná tabulka'!A40,'ORP Strakonice'!E:AJ,26,0)&amp;"; kanalizace - "&amp;VLOOKUP('Souhrnná tabulka'!A40,'ORP Strakonice'!E:AJ,32,0)</f>
        <v>VO - obec; vodovod - nedohledatelný správce; kanalizace - nedohledatelný správce</v>
      </c>
    </row>
    <row r="41" spans="1:7" x14ac:dyDescent="0.25">
      <c r="A41" s="207">
        <v>40</v>
      </c>
      <c r="B41" s="207" t="s">
        <v>75</v>
      </c>
      <c r="C41" s="207" t="s">
        <v>478</v>
      </c>
      <c r="D41" s="207" t="str">
        <f>VLOOKUP('Souhrnná tabulka'!A41,'ORP Prachatice'!E:AJ,15,0)&amp;"; "&amp;VLOOKUP('Souhrnná tabulka'!A41,'ORP Prachatice'!E:AJ,19,0)</f>
        <v>513; ortofoto, streetview</v>
      </c>
      <c r="E41" s="207" t="str">
        <f>VLOOKUP('Souhrnná tabulka'!A41,'ORP Prachatice'!E:AJ,21,0)&amp;"; "&amp;VLOOKUP('Souhrnná tabulka'!A41,'ORP Prachatice'!E:AJ,25,0)</f>
        <v>1700; ÚAP</v>
      </c>
      <c r="F41" s="207" t="str">
        <f>VLOOKUP('Souhrnná tabulka'!A41,'ORP Prachatice'!E:AJ,27,0)&amp;"; "&amp;VLOOKUP('Souhrnná tabulka'!A41,'ORP Prachatice'!E:AJ,31,0)</f>
        <v>1207; ÚAP</v>
      </c>
      <c r="G41" s="207" t="str">
        <f>"VO - "&amp;VLOOKUP('Souhrnná tabulka'!A41,'ORP Prachatice'!E:AJ,20,0)&amp;"; vodovod - "&amp;VLOOKUP('Souhrnná tabulka'!A41,'ORP Prachatice'!E:AJ,26,0)&amp;"; kanalizace - "&amp;VLOOKUP('Souhrnná tabulka'!A41,'ORP Prachatice'!E:AJ,32,0)</f>
        <v>VO - obec; vodovod - obec Draslavice; kanalizace - obec</v>
      </c>
    </row>
    <row r="42" spans="1:7" x14ac:dyDescent="0.25">
      <c r="A42" s="207">
        <v>41</v>
      </c>
      <c r="B42" s="207" t="s">
        <v>17</v>
      </c>
      <c r="C42" s="207" t="s">
        <v>205</v>
      </c>
      <c r="D42" s="207" t="str">
        <f>VLOOKUP('Souhrnná tabulka'!A42,'ORP Jindřichův Hradec'!E:AJ,15,0)&amp;"; "&amp;VLOOKUP('Souhrnná tabulka'!A42,'ORP Jindřichův Hradec'!E:AJ,19,0)</f>
        <v>1127; ortofoto, streetview</v>
      </c>
      <c r="E42" s="207" t="str">
        <f>VLOOKUP('Souhrnná tabulka'!A42,'ORP Jindřichův Hradec'!E:AJ,21,0)&amp;"; "&amp;VLOOKUP('Souhrnná tabulka'!A42,'ORP Jindřichův Hradec'!E:AJ,25,0)</f>
        <v>0; ÚAP</v>
      </c>
      <c r="F42" s="207" t="str">
        <f>VLOOKUP('Souhrnná tabulka'!A42,'ORP Jindřichův Hradec'!E:AJ,27,0)&amp;"; "&amp;VLOOKUP('Souhrnná tabulka'!A42,'ORP Jindřichův Hradec'!E:AJ,31,0)</f>
        <v>1477; ÚAP</v>
      </c>
      <c r="G42" s="207" t="str">
        <f>"VO - "&amp;VLOOKUP('Souhrnná tabulka'!A42,'ORP Jindřichův Hradec'!E:AJ,20,0)&amp;"; vodovod - "&amp;VLOOKUP('Souhrnná tabulka'!A42,'ORP Jindřichův Hradec'!E:AJ,26,0)&amp;"; kanalizace - "&amp;VLOOKUP('Souhrnná tabulka'!A42,'ORP Jindřichův Hradec'!E:AJ,32,0)</f>
        <v>VO - obec; vodovod - ČEVAK; kanalizace - obec</v>
      </c>
    </row>
    <row r="43" spans="1:7" x14ac:dyDescent="0.25">
      <c r="A43" s="207">
        <v>42</v>
      </c>
      <c r="B43" s="207" t="s">
        <v>578</v>
      </c>
      <c r="C43" s="207" t="s">
        <v>416</v>
      </c>
      <c r="D43" s="207" t="str">
        <f>VLOOKUP('Souhrnná tabulka'!A43,'ORP Soběslav'!E:AJ,15,0)&amp;"; "&amp;VLOOKUP('Souhrnná tabulka'!A43,'ORP Soběslav'!E:AJ,19,0)</f>
        <v>1354; ortofoto, streetview</v>
      </c>
      <c r="E43" s="207" t="str">
        <f>VLOOKUP('Souhrnná tabulka'!A43,'ORP Soběslav'!E:AJ,21,0)&amp;"; "&amp;VLOOKUP('Souhrnná tabulka'!A43,'ORP Soběslav'!E:AJ,25,0)</f>
        <v>; data nejsou k dispozici</v>
      </c>
      <c r="F43" s="207" t="str">
        <f>VLOOKUP('Souhrnná tabulka'!A43,'ORP Soběslav'!E:AJ,27,0)&amp;"; "&amp;VLOOKUP('Souhrnná tabulka'!A43,'ORP Soběslav'!E:AJ,31,0)</f>
        <v>; data nejsou k dispozici</v>
      </c>
      <c r="G43" s="207" t="str">
        <f>"VO - "&amp;VLOOKUP('Souhrnná tabulka'!A43,'ORP Soběslav'!E:AJ,20,0)&amp;"; vodovod - "&amp;VLOOKUP('Souhrnná tabulka'!A43,'ORP Soběslav'!E:AJ,26,0)&amp;"; kanalizace - "&amp;VLOOKUP('Souhrnná tabulka'!A43,'ORP Soběslav'!E:AJ,32,0)</f>
        <v>VO - obec; vodovod - nedohledatelný správce; kanalizace - nedohledatelný správce</v>
      </c>
    </row>
    <row r="44" spans="1:7" x14ac:dyDescent="0.25">
      <c r="A44" s="207">
        <v>43</v>
      </c>
      <c r="B44" s="207" t="s">
        <v>593</v>
      </c>
      <c r="C44" s="207" t="s">
        <v>428</v>
      </c>
      <c r="D44" s="207" t="str">
        <f>VLOOKUP('Souhrnná tabulka'!A44,'ORP Tábor'!E:AJ,15,0)&amp;"; "&amp;VLOOKUP('Souhrnná tabulka'!A44,'ORP Tábor'!E:AJ,19,0)</f>
        <v>836; ortofoto, streetview</v>
      </c>
      <c r="E44" s="207" t="str">
        <f>VLOOKUP('Souhrnná tabulka'!A44,'ORP Tábor'!E:AJ,21,0)&amp;"; "&amp;VLOOKUP('Souhrnná tabulka'!A44,'ORP Tábor'!E:AJ,25,0)</f>
        <v>2615; ÚAP</v>
      </c>
      <c r="F44" s="207" t="str">
        <f>VLOOKUP('Souhrnná tabulka'!A44,'ORP Tábor'!E:AJ,27,0)&amp;"; "&amp;VLOOKUP('Souhrnná tabulka'!A44,'ORP Tábor'!E:AJ,31,0)</f>
        <v>0; data nejsou k dispozici</v>
      </c>
      <c r="G44" s="207" t="str">
        <f>"VO - "&amp;VLOOKUP('Souhrnná tabulka'!A44,'ORP Tábor'!E:AJ,20,0)&amp;"; vodovod - "&amp;VLOOKUP('Souhrnná tabulka'!A44,'ORP Tábor'!E:AJ,26,0)&amp;"; kanalizace - "&amp;VLOOKUP('Souhrnná tabulka'!A44,'ORP Tábor'!E:AJ,32,0)</f>
        <v>VO - obec; vodovod - obec; kanalizace - nedohledatelný správce</v>
      </c>
    </row>
    <row r="45" spans="1:7" x14ac:dyDescent="0.25">
      <c r="A45" s="207">
        <v>44</v>
      </c>
      <c r="B45" s="207" t="s">
        <v>89</v>
      </c>
      <c r="C45" s="207" t="s">
        <v>350</v>
      </c>
      <c r="D45" s="207" t="str">
        <f>VLOOKUP('Souhrnná tabulka'!A45,'ORP Strakonice'!E:AJ,15,0)&amp;"; "&amp;VLOOKUP('Souhrnná tabulka'!A45,'ORP Strakonice'!E:AJ,19,0)</f>
        <v>1128; ortofoto, streetview</v>
      </c>
      <c r="E45" s="207" t="str">
        <f>VLOOKUP('Souhrnná tabulka'!A45,'ORP Strakonice'!E:AJ,21,0)&amp;"; "&amp;VLOOKUP('Souhrnná tabulka'!A45,'ORP Strakonice'!E:AJ,25,0)</f>
        <v>1914; ÚAP</v>
      </c>
      <c r="F45" s="207" t="str">
        <f>VLOOKUP('Souhrnná tabulka'!A45,'ORP Strakonice'!E:AJ,27,0)&amp;"; "&amp;VLOOKUP('Souhrnná tabulka'!A45,'ORP Strakonice'!E:AJ,31,0)</f>
        <v>811; ÚAP</v>
      </c>
      <c r="G45" s="207" t="str">
        <f>"VO - "&amp;VLOOKUP('Souhrnná tabulka'!A45,'ORP Strakonice'!E:AJ,20,0)&amp;"; vodovod - "&amp;VLOOKUP('Souhrnná tabulka'!A45,'ORP Strakonice'!E:AJ,26,0)&amp;"; kanalizace - "&amp;VLOOKUP('Souhrnná tabulka'!A45,'ORP Strakonice'!E:AJ,32,0)</f>
        <v>VO - obec; vodovod - obec; kanalizace - město Strakonice</v>
      </c>
    </row>
    <row r="46" spans="1:7" x14ac:dyDescent="0.25">
      <c r="A46" s="207">
        <v>45</v>
      </c>
      <c r="B46" s="207" t="s">
        <v>611</v>
      </c>
      <c r="C46" s="207" t="s">
        <v>205</v>
      </c>
      <c r="D46" s="207" t="str">
        <f>VLOOKUP('Souhrnná tabulka'!A46,'ORP Jindřichův Hradec'!E:AJ,15,0)&amp;"; "&amp;VLOOKUP('Souhrnná tabulka'!A46,'ORP Jindřichův Hradec'!E:AJ,19,0)</f>
        <v>1678; ortofoto, streetview</v>
      </c>
      <c r="E46" s="207" t="str">
        <f>VLOOKUP('Souhrnná tabulka'!A46,'ORP Jindřichův Hradec'!E:AJ,21,0)&amp;"; "&amp;VLOOKUP('Souhrnná tabulka'!A46,'ORP Jindřichův Hradec'!E:AJ,25,0)</f>
        <v>1147; ÚAP</v>
      </c>
      <c r="F46" s="207" t="str">
        <f>VLOOKUP('Souhrnná tabulka'!A46,'ORP Jindřichův Hradec'!E:AJ,27,0)&amp;"; "&amp;VLOOKUP('Souhrnná tabulka'!A46,'ORP Jindřichův Hradec'!E:AJ,31,0)</f>
        <v>1050; ÚAP</v>
      </c>
      <c r="G46" s="207" t="str">
        <f>"VO - "&amp;VLOOKUP('Souhrnná tabulka'!A46,'ORP Jindřichův Hradec'!E:AJ,20,0)&amp;"; vodovod - "&amp;VLOOKUP('Souhrnná tabulka'!A46,'ORP Jindřichův Hradec'!E:AJ,26,0)&amp;"; kanalizace - "&amp;VLOOKUP('Souhrnná tabulka'!A46,'ORP Jindřichův Hradec'!E:AJ,32,0)</f>
        <v>VO - obec; vodovod - obec; kanalizace - obec</v>
      </c>
    </row>
    <row r="47" spans="1:7" x14ac:dyDescent="0.25">
      <c r="A47" s="207">
        <v>46</v>
      </c>
      <c r="B47" s="207" t="s">
        <v>31</v>
      </c>
      <c r="C47" s="207" t="s">
        <v>205</v>
      </c>
      <c r="D47" s="207" t="str">
        <f>VLOOKUP('Souhrnná tabulka'!A47,'ORP Jindřichův Hradec'!E:AJ,15,0)&amp;"; "&amp;VLOOKUP('Souhrnná tabulka'!A47,'ORP Jindřichův Hradec'!E:AJ,19,0)</f>
        <v>1071; ortofoto, streetview</v>
      </c>
      <c r="E47" s="207" t="str">
        <f>VLOOKUP('Souhrnná tabulka'!A47,'ORP Jindřichův Hradec'!E:AJ,21,0)&amp;"; "&amp;VLOOKUP('Souhrnná tabulka'!A47,'ORP Jindřichův Hradec'!E:AJ,25,0)</f>
        <v>; data nejsou k dispozici</v>
      </c>
      <c r="F47" s="207" t="str">
        <f>VLOOKUP('Souhrnná tabulka'!A47,'ORP Jindřichův Hradec'!E:AJ,27,0)&amp;"; "&amp;VLOOKUP('Souhrnná tabulka'!A47,'ORP Jindřichův Hradec'!E:AJ,31,0)</f>
        <v>0; data nejsou k dispozici</v>
      </c>
      <c r="G47" s="207" t="str">
        <f>"VO - "&amp;VLOOKUP('Souhrnná tabulka'!A47,'ORP Jindřichův Hradec'!E:AJ,20,0)&amp;"; vodovod - "&amp;VLOOKUP('Souhrnná tabulka'!A47,'ORP Jindřichův Hradec'!E:AJ,26,0)&amp;"; kanalizace - "&amp;VLOOKUP('Souhrnná tabulka'!A47,'ORP Jindřichův Hradec'!E:AJ,32,0)</f>
        <v>VO - obec; vodovod - nedohledatelný správce; kanalizace - nedohledatelný správce</v>
      </c>
    </row>
    <row r="48" spans="1:7" x14ac:dyDescent="0.25">
      <c r="A48" s="207">
        <v>47</v>
      </c>
      <c r="B48" s="207" t="s">
        <v>177</v>
      </c>
      <c r="C48" s="207" t="s">
        <v>397</v>
      </c>
      <c r="D48" s="207" t="str">
        <f>VLOOKUP('Souhrnná tabulka'!A48,'ORP Vodňany'!E:AJ,15,0)&amp;"; "&amp;VLOOKUP('Souhrnná tabulka'!A48,'ORP Vodňany'!E:AJ,19,0)</f>
        <v>1184; ortofoto, streetview</v>
      </c>
      <c r="E48" s="207" t="str">
        <f>VLOOKUP('Souhrnná tabulka'!A48,'ORP Vodňany'!E:AJ,21,0)&amp;"; "&amp;VLOOKUP('Souhrnná tabulka'!A48,'ORP Vodňany'!E:AJ,25,0)</f>
        <v>955; ÚAP</v>
      </c>
      <c r="F48" s="207" t="str">
        <f>VLOOKUP('Souhrnná tabulka'!A48,'ORP Vodňany'!E:AJ,27,0)&amp;"; "&amp;VLOOKUP('Souhrnná tabulka'!A48,'ORP Vodňany'!E:AJ,31,0)</f>
        <v>2247; ÚAP</v>
      </c>
      <c r="G48" s="207" t="str">
        <f>"VO - "&amp;VLOOKUP('Souhrnná tabulka'!A48,'ORP Vodňany'!E:AJ,20,0)&amp;"; vodovod - "&amp;VLOOKUP('Souhrnná tabulka'!A48,'ORP Vodňany'!E:AJ,26,0)&amp;"; kanalizace - "&amp;VLOOKUP('Souhrnná tabulka'!A48,'ORP Vodňany'!E:AJ,32,0)</f>
        <v>VO - obec; vodovod - obec; kanalizace - obec</v>
      </c>
    </row>
    <row r="49" spans="1:7" x14ac:dyDescent="0.25">
      <c r="A49" s="207">
        <v>48</v>
      </c>
      <c r="B49" s="207" t="s">
        <v>225</v>
      </c>
      <c r="C49" s="207" t="s">
        <v>350</v>
      </c>
      <c r="D49" s="207" t="str">
        <f>VLOOKUP('Souhrnná tabulka'!A49,'ORP Strakonice'!E:AJ,15,0)&amp;"; "&amp;VLOOKUP('Souhrnná tabulka'!A49,'ORP Strakonice'!E:AJ,19,0)</f>
        <v>632; ortofoto, streetview</v>
      </c>
      <c r="E49" s="207" t="str">
        <f>VLOOKUP('Souhrnná tabulka'!A49,'ORP Strakonice'!E:AJ,21,0)&amp;"; "&amp;VLOOKUP('Souhrnná tabulka'!A49,'ORP Strakonice'!E:AJ,25,0)</f>
        <v>1740; ÚAP</v>
      </c>
      <c r="F49" s="207" t="str">
        <f>VLOOKUP('Souhrnná tabulka'!A49,'ORP Strakonice'!E:AJ,27,0)&amp;"; "&amp;VLOOKUP('Souhrnná tabulka'!A49,'ORP Strakonice'!E:AJ,31,0)</f>
        <v>836; ÚAP</v>
      </c>
      <c r="G49" s="207" t="str">
        <f>"VO - "&amp;VLOOKUP('Souhrnná tabulka'!A49,'ORP Strakonice'!E:AJ,20,0)&amp;"; vodovod - "&amp;VLOOKUP('Souhrnná tabulka'!A49,'ORP Strakonice'!E:AJ,26,0)&amp;"; kanalizace - "&amp;VLOOKUP('Souhrnná tabulka'!A49,'ORP Strakonice'!E:AJ,32,0)</f>
        <v>VO - obec; vodovod - obec; kanalizace - město Strakonice</v>
      </c>
    </row>
    <row r="50" spans="1:7" x14ac:dyDescent="0.25">
      <c r="A50" s="207">
        <v>49</v>
      </c>
      <c r="B50" s="207" t="s">
        <v>316</v>
      </c>
      <c r="C50" s="207" t="s">
        <v>428</v>
      </c>
      <c r="D50" s="207" t="str">
        <f>VLOOKUP('Souhrnná tabulka'!A50,'ORP Tábor'!E:AJ,15,0)&amp;"; "&amp;VLOOKUP('Souhrnná tabulka'!A50,'ORP Tábor'!E:AJ,19,0)</f>
        <v>988; ortofoto, streetview</v>
      </c>
      <c r="E50" s="207" t="str">
        <f>VLOOKUP('Souhrnná tabulka'!A50,'ORP Tábor'!E:AJ,21,0)&amp;"; "&amp;VLOOKUP('Souhrnná tabulka'!A50,'ORP Tábor'!E:AJ,25,0)</f>
        <v>5276; ÚAP</v>
      </c>
      <c r="F50" s="207" t="str">
        <f>VLOOKUP('Souhrnná tabulka'!A50,'ORP Tábor'!E:AJ,27,0)&amp;"; "&amp;VLOOKUP('Souhrnná tabulka'!A50,'ORP Tábor'!E:AJ,31,0)</f>
        <v>0; data nejsou k dispozici</v>
      </c>
      <c r="G50" s="207" t="str">
        <f>"VO - "&amp;VLOOKUP('Souhrnná tabulka'!A50,'ORP Tábor'!E:AJ,20,0)&amp;"; vodovod - "&amp;VLOOKUP('Souhrnná tabulka'!A50,'ORP Tábor'!E:AJ,26,0)&amp;"; kanalizace - "&amp;VLOOKUP('Souhrnná tabulka'!A50,'ORP Tábor'!E:AJ,32,0)</f>
        <v>VO - obec; vodovod - obec; kanalizace - nedohledatelný správce</v>
      </c>
    </row>
    <row r="51" spans="1:7" x14ac:dyDescent="0.25">
      <c r="A51" s="207">
        <v>50</v>
      </c>
      <c r="B51" s="207" t="s">
        <v>86</v>
      </c>
      <c r="C51" s="207" t="s">
        <v>350</v>
      </c>
      <c r="D51" s="207" t="str">
        <f>VLOOKUP('Souhrnná tabulka'!A51,'ORP Strakonice'!E:AJ,15,0)&amp;"; "&amp;VLOOKUP('Souhrnná tabulka'!A51,'ORP Strakonice'!E:AJ,19,0)</f>
        <v>543; ortofoto, streetview</v>
      </c>
      <c r="E51" s="207" t="str">
        <f>VLOOKUP('Souhrnná tabulka'!A51,'ORP Strakonice'!E:AJ,21,0)&amp;"; "&amp;VLOOKUP('Souhrnná tabulka'!A51,'ORP Strakonice'!E:AJ,25,0)</f>
        <v>0; data nejsou k dispozici</v>
      </c>
      <c r="F51" s="207" t="str">
        <f>VLOOKUP('Souhrnná tabulka'!A51,'ORP Strakonice'!E:AJ,27,0)&amp;"; "&amp;VLOOKUP('Souhrnná tabulka'!A51,'ORP Strakonice'!E:AJ,31,0)</f>
        <v>; data nejsou k dispozici</v>
      </c>
      <c r="G51" s="207" t="str">
        <f>"VO - "&amp;VLOOKUP('Souhrnná tabulka'!A51,'ORP Strakonice'!E:AJ,20,0)&amp;"; vodovod - "&amp;VLOOKUP('Souhrnná tabulka'!A51,'ORP Strakonice'!E:AJ,26,0)&amp;"; kanalizace - "&amp;VLOOKUP('Souhrnná tabulka'!A51,'ORP Strakonice'!E:AJ,32,0)</f>
        <v>VO - obec; vodovod - nedohledatelný správce; kanalizace - nedohledatelný správce</v>
      </c>
    </row>
    <row r="52" spans="1:7" x14ac:dyDescent="0.25">
      <c r="A52" s="207">
        <v>51</v>
      </c>
      <c r="B52" s="207" t="s">
        <v>560</v>
      </c>
      <c r="C52" s="207" t="s">
        <v>298</v>
      </c>
      <c r="D52" s="207" t="str">
        <f>VLOOKUP('Souhrnná tabulka'!A52,'ORP Dačice'!E:AJ,15,0)&amp;"; "&amp;VLOOKUP('Souhrnná tabulka'!A52,'ORP Dačice'!E:AJ,19,0)</f>
        <v>935; ortofoto, streetview</v>
      </c>
      <c r="E52" s="207" t="str">
        <f>VLOOKUP('Souhrnná tabulka'!A52,'ORP Dačice'!E:AJ,21,0)&amp;"; "&amp;VLOOKUP('Souhrnná tabulka'!A52,'ORP Dačice'!E:AJ,25,0)</f>
        <v>2706; ÚAP</v>
      </c>
      <c r="F52" s="207" t="str">
        <f>VLOOKUP('Souhrnná tabulka'!A52,'ORP Dačice'!E:AJ,27,0)&amp;"; "&amp;VLOOKUP('Souhrnná tabulka'!A52,'ORP Dačice'!E:AJ,31,0)</f>
        <v>1668; ÚAP</v>
      </c>
      <c r="G52" s="207" t="str">
        <f>"VO - "&amp;VLOOKUP('Souhrnná tabulka'!A52,'ORP Dačice'!E:AJ,20,0)&amp;"; vodovod - "&amp;VLOOKUP('Souhrnná tabulka'!A52,'ORP Dačice'!E:AJ,26,0)&amp;"; kanalizace - "&amp;VLOOKUP('Souhrnná tabulka'!A52,'ORP Dačice'!E:AJ,32,0)</f>
        <v>VO - obvec; vodovod - obec; kanalizace - obec</v>
      </c>
    </row>
    <row r="53" spans="1:7" x14ac:dyDescent="0.25">
      <c r="A53" s="207">
        <v>52</v>
      </c>
      <c r="B53" s="207" t="s">
        <v>64</v>
      </c>
      <c r="C53" s="207" t="s">
        <v>416</v>
      </c>
      <c r="D53" s="207" t="str">
        <f>VLOOKUP('Souhrnná tabulka'!A53,'ORP Soběslav'!E:AJ,15,0)&amp;"; "&amp;VLOOKUP('Souhrnná tabulka'!A53,'ORP Soběslav'!E:AJ,19,0)</f>
        <v>1682; ortofoto, streetview</v>
      </c>
      <c r="E53" s="207" t="str">
        <f>VLOOKUP('Souhrnná tabulka'!A53,'ORP Soběslav'!E:AJ,21,0)&amp;"; "&amp;VLOOKUP('Souhrnná tabulka'!A53,'ORP Soběslav'!E:AJ,25,0)</f>
        <v>; není k dispozici</v>
      </c>
      <c r="F53" s="207" t="str">
        <f>VLOOKUP('Souhrnná tabulka'!A53,'ORP Soběslav'!E:AJ,27,0)&amp;"; "&amp;VLOOKUP('Souhrnná tabulka'!A53,'ORP Soběslav'!E:AJ,31,0)</f>
        <v>0; není k dispozici</v>
      </c>
      <c r="G53" s="207" t="str">
        <f>"VO - "&amp;VLOOKUP('Souhrnná tabulka'!A53,'ORP Soběslav'!E:AJ,20,0)&amp;"; vodovod - "&amp;VLOOKUP('Souhrnná tabulka'!A53,'ORP Soběslav'!E:AJ,26,0)&amp;"; kanalizace - "&amp;VLOOKUP('Souhrnná tabulka'!A53,'ORP Soběslav'!E:AJ,32,0)</f>
        <v>VO - obec; vodovod - nedohledatelný správce; kanalizace - nedohledatelný správce</v>
      </c>
    </row>
    <row r="54" spans="1:7" x14ac:dyDescent="0.25">
      <c r="A54" s="207">
        <v>53</v>
      </c>
      <c r="B54" s="207" t="s">
        <v>119</v>
      </c>
      <c r="C54" s="207" t="s">
        <v>350</v>
      </c>
      <c r="D54" s="207" t="str">
        <f>VLOOKUP('Souhrnná tabulka'!A54,'ORP Strakonice'!E:AJ,15,0)&amp;"; "&amp;VLOOKUP('Souhrnná tabulka'!A54,'ORP Strakonice'!E:AJ,19,0)</f>
        <v>740; ortofoto, streetview</v>
      </c>
      <c r="E54" s="207" t="str">
        <f>VLOOKUP('Souhrnná tabulka'!A54,'ORP Strakonice'!E:AJ,21,0)&amp;"; "&amp;VLOOKUP('Souhrnná tabulka'!A54,'ORP Strakonice'!E:AJ,25,0)</f>
        <v>1869; ÚAP</v>
      </c>
      <c r="F54" s="207" t="str">
        <f>VLOOKUP('Souhrnná tabulka'!A54,'ORP Strakonice'!E:AJ,27,0)&amp;"; "&amp;VLOOKUP('Souhrnná tabulka'!A54,'ORP Strakonice'!E:AJ,31,0)</f>
        <v>; data nejsou k dispozici</v>
      </c>
      <c r="G54" s="207" t="str">
        <f>"VO - "&amp;VLOOKUP('Souhrnná tabulka'!A54,'ORP Strakonice'!E:AJ,20,0)&amp;"; vodovod - "&amp;VLOOKUP('Souhrnná tabulka'!A54,'ORP Strakonice'!E:AJ,26,0)&amp;"; kanalizace - "&amp;VLOOKUP('Souhrnná tabulka'!A54,'ORP Strakonice'!E:AJ,32,0)</f>
        <v>VO - obec; vodovod - obec; kanalizace - nedohledatelný správce</v>
      </c>
    </row>
    <row r="55" spans="1:7" x14ac:dyDescent="0.25">
      <c r="A55" s="207">
        <v>54</v>
      </c>
      <c r="B55" s="207" t="s">
        <v>112</v>
      </c>
      <c r="C55" s="207" t="s">
        <v>428</v>
      </c>
      <c r="D55" s="207" t="str">
        <f>VLOOKUP('Souhrnná tabulka'!A55,'ORP Tábor'!E:AJ,15,0)&amp;"; "&amp;VLOOKUP('Souhrnná tabulka'!A55,'ORP Tábor'!E:AJ,19,0)</f>
        <v>990; ortofoto, streetview</v>
      </c>
      <c r="E55" s="207" t="str">
        <f>VLOOKUP('Souhrnná tabulka'!A55,'ORP Tábor'!E:AJ,21,0)&amp;"; "&amp;VLOOKUP('Souhrnná tabulka'!A55,'ORP Tábor'!E:AJ,25,0)</f>
        <v>993; ÚAP</v>
      </c>
      <c r="F55" s="207" t="str">
        <f>VLOOKUP('Souhrnná tabulka'!A55,'ORP Tábor'!E:AJ,27,0)&amp;"; "&amp;VLOOKUP('Souhrnná tabulka'!A55,'ORP Tábor'!E:AJ,31,0)</f>
        <v>224; ÚAP</v>
      </c>
      <c r="G55" s="207" t="str">
        <f>"VO - "&amp;VLOOKUP('Souhrnná tabulka'!A55,'ORP Tábor'!E:AJ,20,0)&amp;"; vodovod - "&amp;VLOOKUP('Souhrnná tabulka'!A55,'ORP Tábor'!E:AJ,26,0)&amp;"; kanalizace - "&amp;VLOOKUP('Souhrnná tabulka'!A55,'ORP Tábor'!E:AJ,32,0)</f>
        <v>VO - obec; vodovod - obec; kanalizace - obec</v>
      </c>
    </row>
    <row r="56" spans="1:7" x14ac:dyDescent="0.25">
      <c r="A56" s="207">
        <v>55</v>
      </c>
      <c r="B56" s="207" t="s">
        <v>553</v>
      </c>
      <c r="C56" s="207" t="s">
        <v>475</v>
      </c>
      <c r="D56" s="207" t="str">
        <f>VLOOKUP('Souhrnná tabulka'!A56,'ORP Třeboň'!E:AJ,15,0)&amp;"; "&amp;VLOOKUP('Souhrnná tabulka'!A56,'ORP Třeboň'!E:AJ,19,0)</f>
        <v>780; ortofoto, streetview</v>
      </c>
      <c r="E56" s="207" t="str">
        <f>VLOOKUP('Souhrnná tabulka'!A56,'ORP Třeboň'!E:AJ,21,0)&amp;"; "&amp;VLOOKUP('Souhrnná tabulka'!A56,'ORP Třeboň'!E:AJ,25,0)</f>
        <v>4248; ÚAP</v>
      </c>
      <c r="F56" s="207" t="str">
        <f>VLOOKUP('Souhrnná tabulka'!A56,'ORP Třeboň'!E:AJ,27,0)&amp;"; "&amp;VLOOKUP('Souhrnná tabulka'!A56,'ORP Třeboň'!E:AJ,31,0)</f>
        <v>1434; ÚAP</v>
      </c>
      <c r="G56" s="207" t="str">
        <f>"VO - "&amp;VLOOKUP('Souhrnná tabulka'!A56,'ORP Třeboň'!E:AJ,20,0)&amp;"; vodovod - "&amp;VLOOKUP('Souhrnná tabulka'!A56,'ORP Třeboň'!E:AJ,26,0)&amp;"; kanalizace - "&amp;VLOOKUP('Souhrnná tabulka'!A56,'ORP Třeboň'!E:AJ,32,0)</f>
        <v>VO - obec; vodovod - město Třeboň; kanalizace - nedohledatelný správce</v>
      </c>
    </row>
    <row r="57" spans="1:7" x14ac:dyDescent="0.25">
      <c r="A57" s="207">
        <v>56</v>
      </c>
      <c r="B57" s="207" t="s">
        <v>152</v>
      </c>
      <c r="C57" s="207" t="s">
        <v>70</v>
      </c>
      <c r="D57" s="207" t="str">
        <f>VLOOKUP('Souhrnná tabulka'!A57,'ORP Blatná'!E:AJ,15,0)&amp;"; "&amp;VLOOKUP('Souhrnná tabulka'!A57,'ORP Blatná'!E:AJ,19,0)</f>
        <v>660; ortofoto, streetview</v>
      </c>
      <c r="E57" s="207" t="str">
        <f>VLOOKUP('Souhrnná tabulka'!A57,'ORP Blatná'!E:AJ,21,0)&amp;"; "&amp;VLOOKUP('Souhrnná tabulka'!A57,'ORP Blatná'!E:AJ,25,0)</f>
        <v>0; studny</v>
      </c>
      <c r="F57" s="207" t="str">
        <f>VLOOKUP('Souhrnná tabulka'!A57,'ORP Blatná'!E:AJ,27,0)&amp;"; "&amp;VLOOKUP('Souhrnná tabulka'!A57,'ORP Blatná'!E:AJ,31,0)</f>
        <v>959; ÚAP</v>
      </c>
      <c r="G57" s="207" t="str">
        <f>"VO - "&amp;VLOOKUP('Souhrnná tabulka'!A57,'ORP Blatná'!E:AJ,20,0)&amp;"; vodovod - "&amp;VLOOKUP('Souhrnná tabulka'!A57,'ORP Blatná'!E:AJ,26,0)&amp;"; kanalizace - "&amp;VLOOKUP('Souhrnná tabulka'!A57,'ORP Blatná'!E:AJ,32,0)</f>
        <v>VO - obec; vodovod - ; kanalizace - obec</v>
      </c>
    </row>
    <row r="58" spans="1:7" x14ac:dyDescent="0.25">
      <c r="A58" s="207">
        <v>57</v>
      </c>
      <c r="B58" s="207" t="s">
        <v>517</v>
      </c>
      <c r="C58" s="207" t="s">
        <v>226</v>
      </c>
      <c r="D58" s="207" t="str">
        <f>VLOOKUP('Souhrnná tabulka'!A58,'ORP Písek'!E:AJ,15,0)&amp;"; "&amp;VLOOKUP('Souhrnná tabulka'!A58,'ORP Písek'!E:AJ,19,0)</f>
        <v>1226; ortofoto, streetview</v>
      </c>
      <c r="E58" s="207" t="str">
        <f>VLOOKUP('Souhrnná tabulka'!A58,'ORP Písek'!E:AJ,21,0)&amp;"; "&amp;VLOOKUP('Souhrnná tabulka'!A58,'ORP Písek'!E:AJ,25,0)</f>
        <v>0; není k dispozici</v>
      </c>
      <c r="F58" s="207" t="str">
        <f>VLOOKUP('Souhrnná tabulka'!A58,'ORP Písek'!E:AJ,27,0)&amp;"; "&amp;VLOOKUP('Souhrnná tabulka'!A58,'ORP Písek'!E:AJ,31,0)</f>
        <v>1405; ÚAP</v>
      </c>
      <c r="G58" s="207" t="str">
        <f>"VO - "&amp;VLOOKUP('Souhrnná tabulka'!A58,'ORP Písek'!E:AJ,20,0)&amp;"; vodovod - "&amp;VLOOKUP('Souhrnná tabulka'!A58,'ORP Písek'!E:AJ,26,0)&amp;"; kanalizace - "&amp;VLOOKUP('Souhrnná tabulka'!A58,'ORP Písek'!E:AJ,32,0)</f>
        <v>VO - obec; vodovod - nedohledatelný správce; kanalizace - obec</v>
      </c>
    </row>
    <row r="59" spans="1:7" x14ac:dyDescent="0.25">
      <c r="A59" s="207">
        <v>58</v>
      </c>
      <c r="B59" s="207" t="s">
        <v>572</v>
      </c>
      <c r="C59" s="207" t="s">
        <v>475</v>
      </c>
      <c r="D59" s="207" t="str">
        <f>VLOOKUP('Souhrnná tabulka'!A59,'ORP Třeboň'!E:AJ,15,0)&amp;"; "&amp;VLOOKUP('Souhrnná tabulka'!A59,'ORP Třeboň'!E:AJ,19,0)</f>
        <v>1155; ortofoto, streetview</v>
      </c>
      <c r="E59" s="207" t="str">
        <f>VLOOKUP('Souhrnná tabulka'!A59,'ORP Třeboň'!E:AJ,21,0)&amp;"; "&amp;VLOOKUP('Souhrnná tabulka'!A59,'ORP Třeboň'!E:AJ,25,0)</f>
        <v>0; ÚAP</v>
      </c>
      <c r="F59" s="207" t="str">
        <f>VLOOKUP('Souhrnná tabulka'!A59,'ORP Třeboň'!E:AJ,27,0)&amp;"; "&amp;VLOOKUP('Souhrnná tabulka'!A59,'ORP Třeboň'!E:AJ,31,0)</f>
        <v>0; ÚAP</v>
      </c>
      <c r="G59" s="207" t="str">
        <f>"VO - "&amp;VLOOKUP('Souhrnná tabulka'!A59,'ORP Třeboň'!E:AJ,20,0)&amp;"; vodovod - "&amp;VLOOKUP('Souhrnná tabulka'!A59,'ORP Třeboň'!E:AJ,26,0)&amp;"; kanalizace - "&amp;VLOOKUP('Souhrnná tabulka'!A59,'ORP Třeboň'!E:AJ,32,0)</f>
        <v>VO - obec; vodovod - ČEVAK; kanalizace - nedohledatelný správce</v>
      </c>
    </row>
    <row r="60" spans="1:7" x14ac:dyDescent="0.25">
      <c r="A60" s="207">
        <v>59</v>
      </c>
      <c r="B60" s="207" t="s">
        <v>595</v>
      </c>
      <c r="C60" s="207" t="s">
        <v>428</v>
      </c>
      <c r="D60" s="207" t="str">
        <f>VLOOKUP('Souhrnná tabulka'!A60,'ORP Tábor'!E:AJ,15,0)&amp;"; "&amp;VLOOKUP('Souhrnná tabulka'!A60,'ORP Tábor'!E:AJ,19,0)</f>
        <v>1334; ortofoto, streetview</v>
      </c>
      <c r="E60" s="207" t="str">
        <f>VLOOKUP('Souhrnná tabulka'!A60,'ORP Tábor'!E:AJ,21,0)&amp;"; "&amp;VLOOKUP('Souhrnná tabulka'!A60,'ORP Tábor'!E:AJ,25,0)</f>
        <v>6656; ÚAP</v>
      </c>
      <c r="F60" s="207" t="str">
        <f>VLOOKUP('Souhrnná tabulka'!A60,'ORP Tábor'!E:AJ,27,0)&amp;"; "&amp;VLOOKUP('Souhrnná tabulka'!A60,'ORP Tábor'!E:AJ,31,0)</f>
        <v>527; ÚAP</v>
      </c>
      <c r="G60" s="207" t="str">
        <f>"VO - "&amp;VLOOKUP('Souhrnná tabulka'!A60,'ORP Tábor'!E:AJ,20,0)&amp;"; vodovod - "&amp;VLOOKUP('Souhrnná tabulka'!A60,'ORP Tábor'!E:AJ,26,0)&amp;"; kanalizace - "&amp;VLOOKUP('Souhrnná tabulka'!A60,'ORP Tábor'!E:AJ,32,0)</f>
        <v>VO - obec; vodovod - město Tábor; kanalizace - nedohledatelný správce</v>
      </c>
    </row>
    <row r="61" spans="1:7" x14ac:dyDescent="0.25">
      <c r="A61" s="207">
        <v>60</v>
      </c>
      <c r="B61" s="207" t="s">
        <v>33</v>
      </c>
      <c r="C61" s="207" t="s">
        <v>205</v>
      </c>
      <c r="D61" s="207" t="str">
        <f>VLOOKUP('Souhrnná tabulka'!A61,'ORP Jindřichův Hradec'!E:AJ,15,0)&amp;"; "&amp;VLOOKUP('Souhrnná tabulka'!A61,'ORP Jindřichův Hradec'!E:AJ,19,0)</f>
        <v>864; ortofoto, streetview</v>
      </c>
      <c r="E61" s="207" t="str">
        <f>VLOOKUP('Souhrnná tabulka'!A61,'ORP Jindřichův Hradec'!E:AJ,21,0)&amp;"; "&amp;VLOOKUP('Souhrnná tabulka'!A61,'ORP Jindřichův Hradec'!E:AJ,25,0)</f>
        <v>0; ÚAP</v>
      </c>
      <c r="F61" s="207" t="str">
        <f>VLOOKUP('Souhrnná tabulka'!A61,'ORP Jindřichův Hradec'!E:AJ,27,0)&amp;"; "&amp;VLOOKUP('Souhrnná tabulka'!A61,'ORP Jindřichův Hradec'!E:AJ,31,0)</f>
        <v>1186; ÚAP</v>
      </c>
      <c r="G61" s="207" t="str">
        <f>"VO - "&amp;VLOOKUP('Souhrnná tabulka'!A61,'ORP Jindřichův Hradec'!E:AJ,20,0)&amp;"; vodovod - "&amp;VLOOKUP('Souhrnná tabulka'!A61,'ORP Jindřichův Hradec'!E:AJ,26,0)&amp;"; kanalizace - "&amp;VLOOKUP('Souhrnná tabulka'!A61,'ORP Jindřichův Hradec'!E:AJ,32,0)</f>
        <v>VO - obec; vodovod - ČEVAK; kanalizace - nedohledatelný správce</v>
      </c>
    </row>
    <row r="62" spans="1:7" x14ac:dyDescent="0.25">
      <c r="A62" s="207">
        <v>61</v>
      </c>
      <c r="B62" s="207" t="s">
        <v>189</v>
      </c>
      <c r="C62" s="207" t="s">
        <v>350</v>
      </c>
      <c r="D62" s="207" t="str">
        <f>VLOOKUP('Souhrnná tabulka'!A62,'ORP Strakonice'!E:AJ,15,0)&amp;"; "&amp;VLOOKUP('Souhrnná tabulka'!A62,'ORP Strakonice'!E:AJ,19,0)</f>
        <v>513; ortofoto, streetview</v>
      </c>
      <c r="E62" s="207" t="str">
        <f>VLOOKUP('Souhrnná tabulka'!A62,'ORP Strakonice'!E:AJ,21,0)&amp;"; "&amp;VLOOKUP('Souhrnná tabulka'!A62,'ORP Strakonice'!E:AJ,25,0)</f>
        <v>1520; ÚAP</v>
      </c>
      <c r="F62" s="207" t="str">
        <f>VLOOKUP('Souhrnná tabulka'!A62,'ORP Strakonice'!E:AJ,27,0)&amp;"; "&amp;VLOOKUP('Souhrnná tabulka'!A62,'ORP Strakonice'!E:AJ,31,0)</f>
        <v>1297; ÚAP</v>
      </c>
      <c r="G62" s="207" t="str">
        <f>"VO - "&amp;VLOOKUP('Souhrnná tabulka'!A62,'ORP Strakonice'!E:AJ,20,0)&amp;"; vodovod - "&amp;VLOOKUP('Souhrnná tabulka'!A62,'ORP Strakonice'!E:AJ,26,0)&amp;"; kanalizace - "&amp;VLOOKUP('Souhrnná tabulka'!A62,'ORP Strakonice'!E:AJ,32,0)</f>
        <v>VO - obec; vodovod - město Strakonice; kanalizace - město Strakonice</v>
      </c>
    </row>
    <row r="63" spans="1:7" x14ac:dyDescent="0.25">
      <c r="A63" s="207">
        <v>62</v>
      </c>
      <c r="B63" s="207" t="s">
        <v>596</v>
      </c>
      <c r="C63" s="207" t="s">
        <v>428</v>
      </c>
      <c r="D63" s="207" t="str">
        <f>VLOOKUP('Souhrnná tabulka'!A63,'ORP Tábor'!E:AJ,15,0)&amp;"; "&amp;VLOOKUP('Souhrnná tabulka'!A63,'ORP Tábor'!E:AJ,19,0)</f>
        <v>990; ortofoto, streetview</v>
      </c>
      <c r="E63" s="207" t="str">
        <f>VLOOKUP('Souhrnná tabulka'!A63,'ORP Tábor'!E:AJ,21,0)&amp;"; "&amp;VLOOKUP('Souhrnná tabulka'!A63,'ORP Tábor'!E:AJ,25,0)</f>
        <v>2770; ÚAP</v>
      </c>
      <c r="F63" s="207" t="str">
        <f>VLOOKUP('Souhrnná tabulka'!A63,'ORP Tábor'!E:AJ,27,0)&amp;"; "&amp;VLOOKUP('Souhrnná tabulka'!A63,'ORP Tábor'!E:AJ,31,0)</f>
        <v>0; data nejsou k dispozici</v>
      </c>
      <c r="G63" s="207" t="str">
        <f>"VO - "&amp;VLOOKUP('Souhrnná tabulka'!A63,'ORP Tábor'!E:AJ,20,0)&amp;"; vodovod - "&amp;VLOOKUP('Souhrnná tabulka'!A63,'ORP Tábor'!E:AJ,26,0)&amp;"; kanalizace - "&amp;VLOOKUP('Souhrnná tabulka'!A63,'ORP Tábor'!E:AJ,32,0)</f>
        <v>VO - obec; vodovod - obec; kanalizace - nedohledatelný správce</v>
      </c>
    </row>
    <row r="64" spans="1:7" x14ac:dyDescent="0.25">
      <c r="A64" s="207">
        <v>63</v>
      </c>
      <c r="B64" s="207" t="s">
        <v>38</v>
      </c>
      <c r="C64" s="207" t="s">
        <v>475</v>
      </c>
      <c r="D64" s="207" t="str">
        <f>VLOOKUP('Souhrnná tabulka'!A64,'ORP Třeboň'!E:AJ,15,0)&amp;"; "&amp;VLOOKUP('Souhrnná tabulka'!A64,'ORP Třeboň'!E:AJ,19,0)</f>
        <v>1055; ortofoto, streetview</v>
      </c>
      <c r="E64" s="207" t="str">
        <f>VLOOKUP('Souhrnná tabulka'!A64,'ORP Třeboň'!E:AJ,21,0)&amp;"; "&amp;VLOOKUP('Souhrnná tabulka'!A64,'ORP Třeboň'!E:AJ,25,0)</f>
        <v>0; ÚAP</v>
      </c>
      <c r="F64" s="207" t="str">
        <f>VLOOKUP('Souhrnná tabulka'!A64,'ORP Třeboň'!E:AJ,27,0)&amp;"; "&amp;VLOOKUP('Souhrnná tabulka'!A64,'ORP Třeboň'!E:AJ,31,0)</f>
        <v>895; ÚAP</v>
      </c>
      <c r="G64" s="207" t="str">
        <f>"VO - "&amp;VLOOKUP('Souhrnná tabulka'!A64,'ORP Třeboň'!E:AJ,20,0)&amp;"; vodovod - "&amp;VLOOKUP('Souhrnná tabulka'!A64,'ORP Třeboň'!E:AJ,26,0)&amp;"; kanalizace - "&amp;VLOOKUP('Souhrnná tabulka'!A64,'ORP Třeboň'!E:AJ,32,0)</f>
        <v>VO - obec; vodovod - ČEVAK; kanalizace - nedohledatelný správce</v>
      </c>
    </row>
    <row r="65" spans="1:7" x14ac:dyDescent="0.25">
      <c r="A65" s="207">
        <v>64</v>
      </c>
      <c r="B65" s="207" t="s">
        <v>17</v>
      </c>
      <c r="C65" s="207" t="s">
        <v>478</v>
      </c>
      <c r="D65" s="207" t="str">
        <f>VLOOKUP('Souhrnná tabulka'!A65,'ORP Prachatice'!E:AJ,15,0)&amp;"; "&amp;VLOOKUP('Souhrnná tabulka'!A65,'ORP Prachatice'!E:AJ,19,0)</f>
        <v>507; ortofoto, streetview</v>
      </c>
      <c r="E65" s="207" t="str">
        <f>VLOOKUP('Souhrnná tabulka'!A65,'ORP Prachatice'!E:AJ,21,0)&amp;"; "&amp;VLOOKUP('Souhrnná tabulka'!A65,'ORP Prachatice'!E:AJ,25,0)</f>
        <v>2240; ÚAP</v>
      </c>
      <c r="F65" s="207" t="str">
        <f>VLOOKUP('Souhrnná tabulka'!A65,'ORP Prachatice'!E:AJ,27,0)&amp;"; "&amp;VLOOKUP('Souhrnná tabulka'!A65,'ORP Prachatice'!E:AJ,31,0)</f>
        <v>512; ÚAP</v>
      </c>
      <c r="G65" s="207" t="str">
        <f>"VO - "&amp;VLOOKUP('Souhrnná tabulka'!A65,'ORP Prachatice'!E:AJ,20,0)&amp;"; vodovod - "&amp;VLOOKUP('Souhrnná tabulka'!A65,'ORP Prachatice'!E:AJ,26,0)&amp;"; kanalizace - "&amp;VLOOKUP('Souhrnná tabulka'!A65,'ORP Prachatice'!E:AJ,32,0)</f>
        <v>VO - obec; vodovod - obec; kanalizace - obec</v>
      </c>
    </row>
    <row r="66" spans="1:7" x14ac:dyDescent="0.25">
      <c r="A66" s="207">
        <v>65</v>
      </c>
      <c r="B66" s="207" t="s">
        <v>530</v>
      </c>
      <c r="C66" s="207" t="s">
        <v>205</v>
      </c>
      <c r="D66" s="207" t="str">
        <f>VLOOKUP('Souhrnná tabulka'!A66,'ORP Jindřichův Hradec'!E:AJ,15,0)&amp;"; "&amp;VLOOKUP('Souhrnná tabulka'!A66,'ORP Jindřichův Hradec'!E:AJ,19,0)</f>
        <v>450; ortofoto, streetview</v>
      </c>
      <c r="E66" s="207" t="str">
        <f>VLOOKUP('Souhrnná tabulka'!A66,'ORP Jindřichův Hradec'!E:AJ,21,0)&amp;"; "&amp;VLOOKUP('Souhrnná tabulka'!A66,'ORP Jindřichův Hradec'!E:AJ,25,0)</f>
        <v>2524; ÚAP</v>
      </c>
      <c r="F66" s="207" t="str">
        <f>VLOOKUP('Souhrnná tabulka'!A66,'ORP Jindřichův Hradec'!E:AJ,27,0)&amp;"; "&amp;VLOOKUP('Souhrnná tabulka'!A66,'ORP Jindřichův Hradec'!E:AJ,31,0)</f>
        <v>4738; ÚAP + zaměření</v>
      </c>
      <c r="G66" s="207" t="str">
        <f>"VO - "&amp;VLOOKUP('Souhrnná tabulka'!A66,'ORP Jindřichův Hradec'!E:AJ,20,0)&amp;"; vodovod - "&amp;VLOOKUP('Souhrnná tabulka'!A66,'ORP Jindřichův Hradec'!E:AJ,26,0)&amp;"; kanalizace - "&amp;VLOOKUP('Souhrnná tabulka'!A66,'ORP Jindřichův Hradec'!E:AJ,32,0)</f>
        <v>VO - obec; vodovod - město Jindřichův Hradec; kanalizace - obec</v>
      </c>
    </row>
    <row r="67" spans="1:7" x14ac:dyDescent="0.25">
      <c r="A67" s="207">
        <v>66</v>
      </c>
      <c r="B67" s="207" t="s">
        <v>83</v>
      </c>
      <c r="C67" s="207" t="s">
        <v>350</v>
      </c>
      <c r="D67" s="207" t="str">
        <f>VLOOKUP('Souhrnná tabulka'!A67,'ORP Strakonice'!E:AJ,15,0)&amp;"; "&amp;VLOOKUP('Souhrnná tabulka'!A67,'ORP Strakonice'!E:AJ,19,0)</f>
        <v>741; ortofoto, streetview</v>
      </c>
      <c r="E67" s="207" t="str">
        <f>VLOOKUP('Souhrnná tabulka'!A67,'ORP Strakonice'!E:AJ,21,0)&amp;"; "&amp;VLOOKUP('Souhrnná tabulka'!A67,'ORP Strakonice'!E:AJ,25,0)</f>
        <v>1790; ÚAP</v>
      </c>
      <c r="F67" s="207" t="str">
        <f>VLOOKUP('Souhrnná tabulka'!A67,'ORP Strakonice'!E:AJ,27,0)&amp;"; "&amp;VLOOKUP('Souhrnná tabulka'!A67,'ORP Strakonice'!E:AJ,31,0)</f>
        <v>920; ÚAP</v>
      </c>
      <c r="G67" s="207" t="str">
        <f>"VO - "&amp;VLOOKUP('Souhrnná tabulka'!A67,'ORP Strakonice'!E:AJ,20,0)&amp;"; vodovod - "&amp;VLOOKUP('Souhrnná tabulka'!A67,'ORP Strakonice'!E:AJ,26,0)&amp;"; kanalizace - "&amp;VLOOKUP('Souhrnná tabulka'!A67,'ORP Strakonice'!E:AJ,32,0)</f>
        <v>VO - obec; vodovod - obec; kanalizace - Město Strakonice</v>
      </c>
    </row>
    <row r="68" spans="1:7" x14ac:dyDescent="0.25">
      <c r="A68" s="207">
        <v>67</v>
      </c>
      <c r="B68" s="207" t="s">
        <v>608</v>
      </c>
      <c r="C68" s="207" t="s">
        <v>397</v>
      </c>
      <c r="D68" s="207" t="str">
        <f>VLOOKUP('Souhrnná tabulka'!A68,'ORP Vodňany'!E:AJ,15,0)&amp;"; "&amp;VLOOKUP('Souhrnná tabulka'!A68,'ORP Vodňany'!E:AJ,19,0)</f>
        <v>780; ortofoto, streetview</v>
      </c>
      <c r="E68" s="207" t="str">
        <f>VLOOKUP('Souhrnná tabulka'!A68,'ORP Vodňany'!E:AJ,21,0)&amp;"; "&amp;VLOOKUP('Souhrnná tabulka'!A68,'ORP Vodňany'!E:AJ,25,0)</f>
        <v>739; ÚAP</v>
      </c>
      <c r="F68" s="207" t="str">
        <f>VLOOKUP('Souhrnná tabulka'!A68,'ORP Vodňany'!E:AJ,27,0)&amp;"; "&amp;VLOOKUP('Souhrnná tabulka'!A68,'ORP Vodňany'!E:AJ,31,0)</f>
        <v>630; obec</v>
      </c>
      <c r="G68" s="207" t="str">
        <f>"VO - "&amp;VLOOKUP('Souhrnná tabulka'!A68,'ORP Vodňany'!E:AJ,20,0)&amp;"; vodovod - "&amp;VLOOKUP('Souhrnná tabulka'!A68,'ORP Vodňany'!E:AJ,26,0)&amp;"; kanalizace - "&amp;VLOOKUP('Souhrnná tabulka'!A68,'ORP Vodňany'!E:AJ,32,0)</f>
        <v xml:space="preserve">VO - obec; vodovod - obec; kanalizace - </v>
      </c>
    </row>
    <row r="69" spans="1:7" x14ac:dyDescent="0.25">
      <c r="A69" s="207">
        <v>68</v>
      </c>
      <c r="B69" s="207" t="s">
        <v>18</v>
      </c>
      <c r="C69" s="207" t="s">
        <v>205</v>
      </c>
      <c r="D69" s="207" t="str">
        <f>VLOOKUP('Souhrnná tabulka'!A69,'ORP Jindřichův Hradec'!E:AJ,15,0)&amp;"; "&amp;VLOOKUP('Souhrnná tabulka'!A69,'ORP Jindřichův Hradec'!E:AJ,19,0)</f>
        <v>1187; ortofoto, streetview</v>
      </c>
      <c r="E69" s="207" t="str">
        <f>VLOOKUP('Souhrnná tabulka'!A69,'ORP Jindřichův Hradec'!E:AJ,21,0)&amp;"; "&amp;VLOOKUP('Souhrnná tabulka'!A69,'ORP Jindřichův Hradec'!E:AJ,25,0)</f>
        <v>4363; ÚAP</v>
      </c>
      <c r="F69" s="207" t="str">
        <f>VLOOKUP('Souhrnná tabulka'!A69,'ORP Jindřichův Hradec'!E:AJ,27,0)&amp;"; "&amp;VLOOKUP('Souhrnná tabulka'!A69,'ORP Jindřichův Hradec'!E:AJ,31,0)</f>
        <v>2560; ÚAP +  kontrola se zákresem</v>
      </c>
      <c r="G69" s="207" t="str">
        <f>"VO - "&amp;VLOOKUP('Souhrnná tabulka'!A69,'ORP Jindřichův Hradec'!E:AJ,20,0)&amp;"; vodovod - "&amp;VLOOKUP('Souhrnná tabulka'!A69,'ORP Jindřichův Hradec'!E:AJ,26,0)&amp;"; kanalizace - "&amp;VLOOKUP('Souhrnná tabulka'!A69,'ORP Jindřichův Hradec'!E:AJ,32,0)</f>
        <v>VO - obec; vodovod - obec; kanalizace - obec</v>
      </c>
    </row>
    <row r="70" spans="1:7" x14ac:dyDescent="0.25">
      <c r="A70" s="207">
        <v>69</v>
      </c>
      <c r="B70" s="207" t="s">
        <v>148</v>
      </c>
      <c r="C70" s="207" t="s">
        <v>350</v>
      </c>
      <c r="D70" s="207" t="str">
        <f>VLOOKUP('Souhrnná tabulka'!A70,'ORP Strakonice'!E:AJ,15,0)&amp;"; "&amp;VLOOKUP('Souhrnná tabulka'!A70,'ORP Strakonice'!E:AJ,19,0)</f>
        <v>1140; ortofoto, streetview</v>
      </c>
      <c r="E70" s="207" t="str">
        <f>VLOOKUP('Souhrnná tabulka'!A70,'ORP Strakonice'!E:AJ,21,0)&amp;"; "&amp;VLOOKUP('Souhrnná tabulka'!A70,'ORP Strakonice'!E:AJ,25,0)</f>
        <v>0; data nejsou k dispozici</v>
      </c>
      <c r="F70" s="207" t="str">
        <f>VLOOKUP('Souhrnná tabulka'!A70,'ORP Strakonice'!E:AJ,27,0)&amp;"; "&amp;VLOOKUP('Souhrnná tabulka'!A70,'ORP Strakonice'!E:AJ,31,0)</f>
        <v>; data nejsou k dispozici</v>
      </c>
      <c r="G70" s="207" t="str">
        <f>"VO - "&amp;VLOOKUP('Souhrnná tabulka'!A70,'ORP Strakonice'!E:AJ,20,0)&amp;"; vodovod - "&amp;VLOOKUP('Souhrnná tabulka'!A70,'ORP Strakonice'!E:AJ,26,0)&amp;"; kanalizace - "&amp;VLOOKUP('Souhrnná tabulka'!A70,'ORP Strakonice'!E:AJ,32,0)</f>
        <v>VO - obec; vodovod - nedohledatelný správce; kanalizace - nedohledatelný správce</v>
      </c>
    </row>
    <row r="71" spans="1:7" x14ac:dyDescent="0.25">
      <c r="A71" s="207">
        <v>70</v>
      </c>
      <c r="B71" s="207" t="s">
        <v>250</v>
      </c>
      <c r="C71" s="207" t="s">
        <v>298</v>
      </c>
      <c r="D71" s="207" t="str">
        <f>VLOOKUP('Souhrnná tabulka'!A71,'ORP Dačice'!E:AJ,15,0)&amp;"; "&amp;VLOOKUP('Souhrnná tabulka'!A71,'ORP Dačice'!E:AJ,19,0)</f>
        <v>1291; ortofoto, streetview</v>
      </c>
      <c r="E71" s="207" t="str">
        <f>VLOOKUP('Souhrnná tabulka'!A71,'ORP Dačice'!E:AJ,21,0)&amp;"; "&amp;VLOOKUP('Souhrnná tabulka'!A71,'ORP Dačice'!E:AJ,25,0)</f>
        <v>3465; ÚAP</v>
      </c>
      <c r="F71" s="207" t="str">
        <f>VLOOKUP('Souhrnná tabulka'!A71,'ORP Dačice'!E:AJ,27,0)&amp;"; "&amp;VLOOKUP('Souhrnná tabulka'!A71,'ORP Dačice'!E:AJ,31,0)</f>
        <v>1312; ÚAP</v>
      </c>
      <c r="G71" s="207" t="str">
        <f>"VO - "&amp;VLOOKUP('Souhrnná tabulka'!A71,'ORP Dačice'!E:AJ,20,0)&amp;"; vodovod - "&amp;VLOOKUP('Souhrnná tabulka'!A71,'ORP Dačice'!E:AJ,26,0)&amp;"; kanalizace - "&amp;VLOOKUP('Souhrnná tabulka'!A71,'ORP Dačice'!E:AJ,32,0)</f>
        <v>VO - obec; vodovod - obec; kanalizace - obec</v>
      </c>
    </row>
    <row r="72" spans="1:7" x14ac:dyDescent="0.25">
      <c r="A72" s="207">
        <v>71</v>
      </c>
      <c r="B72" s="207" t="s">
        <v>518</v>
      </c>
      <c r="C72" s="207" t="s">
        <v>428</v>
      </c>
      <c r="D72" s="207" t="str">
        <f>VLOOKUP('Souhrnná tabulka'!A72,'ORP Tábor'!E:AJ,15,0)&amp;"; "&amp;VLOOKUP('Souhrnná tabulka'!A72,'ORP Tábor'!E:AJ,19,0)</f>
        <v>810; ortofoto, streetview</v>
      </c>
      <c r="E72" s="207" t="str">
        <f>VLOOKUP('Souhrnná tabulka'!A72,'ORP Tábor'!E:AJ,21,0)&amp;"; "&amp;VLOOKUP('Souhrnná tabulka'!A72,'ORP Tábor'!E:AJ,25,0)</f>
        <v>1852; ÚAP</v>
      </c>
      <c r="F72" s="207" t="str">
        <f>VLOOKUP('Souhrnná tabulka'!A72,'ORP Tábor'!E:AJ,27,0)&amp;"; "&amp;VLOOKUP('Souhrnná tabulka'!A72,'ORP Tábor'!E:AJ,31,0)</f>
        <v>886; ÚAP</v>
      </c>
      <c r="G72" s="207" t="str">
        <f>"VO - "&amp;VLOOKUP('Souhrnná tabulka'!A72,'ORP Tábor'!E:AJ,20,0)&amp;"; vodovod - "&amp;VLOOKUP('Souhrnná tabulka'!A72,'ORP Tábor'!E:AJ,26,0)&amp;"; kanalizace - "&amp;VLOOKUP('Souhrnná tabulka'!A72,'ORP Tábor'!E:AJ,32,0)</f>
        <v>VO - obec; vodovod - město Mladá Vožice, město Tábor; kanalizace - nedohledatelný správce</v>
      </c>
    </row>
    <row r="73" spans="1:7" x14ac:dyDescent="0.25">
      <c r="A73" s="207">
        <v>72</v>
      </c>
      <c r="B73" s="207" t="s">
        <v>536</v>
      </c>
      <c r="C73" s="207" t="s">
        <v>478</v>
      </c>
      <c r="D73" s="207" t="str">
        <f>VLOOKUP('Souhrnná tabulka'!A73,'ORP Prachatice'!E:AJ,15,0)&amp;"; "&amp;VLOOKUP('Souhrnná tabulka'!A73,'ORP Prachatice'!E:AJ,19,0)</f>
        <v>855; ortofoto, streetview</v>
      </c>
      <c r="E73" s="207" t="str">
        <f>VLOOKUP('Souhrnná tabulka'!A73,'ORP Prachatice'!E:AJ,21,0)&amp;"; "&amp;VLOOKUP('Souhrnná tabulka'!A73,'ORP Prachatice'!E:AJ,25,0)</f>
        <v>4172; ÚAP + dodaný podklad</v>
      </c>
      <c r="F73" s="207" t="str">
        <f>VLOOKUP('Souhrnná tabulka'!A73,'ORP Prachatice'!E:AJ,27,0)&amp;"; "&amp;VLOOKUP('Souhrnná tabulka'!A73,'ORP Prachatice'!E:AJ,31,0)</f>
        <v>1927; ÚAP + dodaný podklad</v>
      </c>
      <c r="G73" s="207" t="str">
        <f>"VO - "&amp;VLOOKUP('Souhrnná tabulka'!A73,'ORP Prachatice'!E:AJ,20,0)&amp;"; vodovod - "&amp;VLOOKUP('Souhrnná tabulka'!A73,'ORP Prachatice'!E:AJ,26,0)&amp;"; kanalizace - "&amp;VLOOKUP('Souhrnná tabulka'!A73,'ORP Prachatice'!E:AJ,32,0)</f>
        <v>VO - obec; vodovod - obec; kanalizace - obec</v>
      </c>
    </row>
    <row r="74" spans="1:7" x14ac:dyDescent="0.25">
      <c r="A74" s="207">
        <v>73</v>
      </c>
      <c r="B74" s="207" t="s">
        <v>544</v>
      </c>
      <c r="C74" s="207" t="s">
        <v>236</v>
      </c>
      <c r="D74" s="207" t="str">
        <f>VLOOKUP('Souhrnná tabulka'!A74,'ORP Vimperk'!E:AJ,15,0)&amp;"; "&amp;VLOOKUP('Souhrnná tabulka'!A74,'ORP Vimperk'!E:AJ,19,0)</f>
        <v>1035; ortofoto, streetview</v>
      </c>
      <c r="E74" s="207" t="str">
        <f>VLOOKUP('Souhrnná tabulka'!A74,'ORP Vimperk'!E:AJ,21,0)&amp;"; "&amp;VLOOKUP('Souhrnná tabulka'!A74,'ORP Vimperk'!E:AJ,25,0)</f>
        <v>4174; ÚAP</v>
      </c>
      <c r="F74" s="207" t="str">
        <f>VLOOKUP('Souhrnná tabulka'!A74,'ORP Vimperk'!E:AJ,27,0)&amp;"; "&amp;VLOOKUP('Souhrnná tabulka'!A74,'ORP Vimperk'!E:AJ,31,0)</f>
        <v>0; data nejsou k dispozici</v>
      </c>
      <c r="G74" s="207" t="str">
        <f>"VO - "&amp;VLOOKUP('Souhrnná tabulka'!A74,'ORP Vimperk'!E:AJ,20,0)&amp;"; vodovod - "&amp;VLOOKUP('Souhrnná tabulka'!A74,'ORP Vimperk'!E:AJ,26,0)&amp;"; kanalizace - "&amp;VLOOKUP('Souhrnná tabulka'!A74,'ORP Vimperk'!E:AJ,32,0)</f>
        <v>VO - obec; vodovod - nedohledatelný správce; kanalizace - nedohledatelný správce</v>
      </c>
    </row>
    <row r="75" spans="1:7" x14ac:dyDescent="0.25">
      <c r="A75" s="207">
        <v>74</v>
      </c>
      <c r="B75" s="207" t="s">
        <v>514</v>
      </c>
      <c r="C75" s="207" t="s">
        <v>428</v>
      </c>
      <c r="D75" s="207" t="str">
        <f>VLOOKUP('Souhrnná tabulka'!A75,'ORP Tábor'!E:AJ,15,0)&amp;"; "&amp;VLOOKUP('Souhrnná tabulka'!A75,'ORP Tábor'!E:AJ,19,0)</f>
        <v>998; ortofoto, streetview</v>
      </c>
      <c r="E75" s="207" t="str">
        <f>VLOOKUP('Souhrnná tabulka'!A75,'ORP Tábor'!E:AJ,21,0)&amp;"; "&amp;VLOOKUP('Souhrnná tabulka'!A75,'ORP Tábor'!E:AJ,25,0)</f>
        <v>0; data nejsou k dispozici</v>
      </c>
      <c r="F75" s="207" t="str">
        <f>VLOOKUP('Souhrnná tabulka'!A75,'ORP Tábor'!E:AJ,27,0)&amp;"; "&amp;VLOOKUP('Souhrnná tabulka'!A75,'ORP Tábor'!E:AJ,31,0)</f>
        <v>462; ÚAP</v>
      </c>
      <c r="G75" s="207" t="str">
        <f>"VO - "&amp;VLOOKUP('Souhrnná tabulka'!A75,'ORP Tábor'!E:AJ,20,0)&amp;"; vodovod - "&amp;VLOOKUP('Souhrnná tabulka'!A75,'ORP Tábor'!E:AJ,26,0)&amp;"; kanalizace - "&amp;VLOOKUP('Souhrnná tabulka'!A75,'ORP Tábor'!E:AJ,32,0)</f>
        <v>VO - obec; vodovod - nedohledatelný správce; kanalizace - nedohledatelný správce</v>
      </c>
    </row>
    <row r="76" spans="1:7" x14ac:dyDescent="0.25">
      <c r="A76" s="207">
        <v>75</v>
      </c>
      <c r="B76" s="207" t="s">
        <v>127</v>
      </c>
      <c r="C76" s="207" t="s">
        <v>350</v>
      </c>
      <c r="D76" s="207" t="str">
        <f>VLOOKUP('Souhrnná tabulka'!A76,'ORP Strakonice'!E:AJ,15,0)&amp;"; "&amp;VLOOKUP('Souhrnná tabulka'!A76,'ORP Strakonice'!E:AJ,19,0)</f>
        <v>930; ortofoto, streetview</v>
      </c>
      <c r="E76" s="207" t="str">
        <f>VLOOKUP('Souhrnná tabulka'!A76,'ORP Strakonice'!E:AJ,21,0)&amp;"; "&amp;VLOOKUP('Souhrnná tabulka'!A76,'ORP Strakonice'!E:AJ,25,0)</f>
        <v>0; ÚAP</v>
      </c>
      <c r="F76" s="207" t="str">
        <f>VLOOKUP('Souhrnná tabulka'!A76,'ORP Strakonice'!E:AJ,27,0)&amp;"; "&amp;VLOOKUP('Souhrnná tabulka'!A76,'ORP Strakonice'!E:AJ,31,0)</f>
        <v>108; ÚAP</v>
      </c>
      <c r="G76" s="207" t="str">
        <f>"VO - "&amp;VLOOKUP('Souhrnná tabulka'!A76,'ORP Strakonice'!E:AJ,20,0)&amp;"; vodovod - "&amp;VLOOKUP('Souhrnná tabulka'!A76,'ORP Strakonice'!E:AJ,26,0)&amp;"; kanalizace - "&amp;VLOOKUP('Souhrnná tabulka'!A76,'ORP Strakonice'!E:AJ,32,0)</f>
        <v>VO - obec; vodovod - ČEVAK; kanalizace - Město Strakonice</v>
      </c>
    </row>
    <row r="77" spans="1:7" x14ac:dyDescent="0.25">
      <c r="A77" s="207">
        <v>76</v>
      </c>
      <c r="B77" s="207" t="s">
        <v>63</v>
      </c>
      <c r="C77" s="207" t="s">
        <v>236</v>
      </c>
      <c r="D77" s="207" t="str">
        <f>VLOOKUP('Souhrnná tabulka'!A77,'ORP Vimperk'!E:AJ,15,0)&amp;"; "&amp;VLOOKUP('Souhrnná tabulka'!A77,'ORP Vimperk'!E:AJ,19,0)</f>
        <v>548; ortofoto, streetview</v>
      </c>
      <c r="E77" s="207" t="str">
        <f>VLOOKUP('Souhrnná tabulka'!A77,'ORP Vimperk'!E:AJ,21,0)&amp;"; "&amp;VLOOKUP('Souhrnná tabulka'!A77,'ORP Vimperk'!E:AJ,25,0)</f>
        <v>3168; ÚAP</v>
      </c>
      <c r="F77" s="207" t="str">
        <f>VLOOKUP('Souhrnná tabulka'!A77,'ORP Vimperk'!E:AJ,27,0)&amp;"; "&amp;VLOOKUP('Souhrnná tabulka'!A77,'ORP Vimperk'!E:AJ,31,0)</f>
        <v>; data nejsou k dispozici</v>
      </c>
      <c r="G77" s="207" t="str">
        <f>"VO - "&amp;VLOOKUP('Souhrnná tabulka'!A77,'ORP Vimperk'!E:AJ,20,0)&amp;"; vodovod - "&amp;VLOOKUP('Souhrnná tabulka'!A77,'ORP Vimperk'!E:AJ,26,0)&amp;"; kanalizace - "&amp;VLOOKUP('Souhrnná tabulka'!A77,'ORP Vimperk'!E:AJ,32,0)</f>
        <v>VO - obec; vodovod - obec; kanalizace - nedohledatelný správce</v>
      </c>
    </row>
    <row r="78" spans="1:7" x14ac:dyDescent="0.25">
      <c r="A78" s="207">
        <v>77</v>
      </c>
      <c r="B78" s="207" t="s">
        <v>74</v>
      </c>
      <c r="C78" s="207" t="s">
        <v>478</v>
      </c>
      <c r="D78" s="207" t="str">
        <f>VLOOKUP('Souhrnná tabulka'!A78,'ORP Prachatice'!E:AJ,15,0)&amp;"; "&amp;VLOOKUP('Souhrnná tabulka'!A78,'ORP Prachatice'!E:AJ,19,0)</f>
        <v>1176; ortofoto, streetview</v>
      </c>
      <c r="E78" s="207" t="str">
        <f>VLOOKUP('Souhrnná tabulka'!A78,'ORP Prachatice'!E:AJ,21,0)&amp;"; "&amp;VLOOKUP('Souhrnná tabulka'!A78,'ORP Prachatice'!E:AJ,25,0)</f>
        <v>3363; ÚAP</v>
      </c>
      <c r="F78" s="207" t="str">
        <f>VLOOKUP('Souhrnná tabulka'!A78,'ORP Prachatice'!E:AJ,27,0)&amp;"; "&amp;VLOOKUP('Souhrnná tabulka'!A78,'ORP Prachatice'!E:AJ,31,0)</f>
        <v>1876; ÚAP</v>
      </c>
      <c r="G78" s="207" t="str">
        <f>"VO - "&amp;VLOOKUP('Souhrnná tabulka'!A78,'ORP Prachatice'!E:AJ,20,0)&amp;"; vodovod - "&amp;VLOOKUP('Souhrnná tabulka'!A78,'ORP Prachatice'!E:AJ,26,0)&amp;"; kanalizace - "&amp;VLOOKUP('Souhrnná tabulka'!A78,'ORP Prachatice'!E:AJ,32,0)</f>
        <v>VO - obec; vodovod - obec, obec Tvrzice; kanalizace - nedohledatelný správce</v>
      </c>
    </row>
    <row r="79" spans="1:7" x14ac:dyDescent="0.25">
      <c r="A79" s="207">
        <v>78</v>
      </c>
      <c r="B79" s="207" t="s">
        <v>457</v>
      </c>
      <c r="C79" s="207" t="s">
        <v>226</v>
      </c>
      <c r="D79" s="207" t="str">
        <f>VLOOKUP('Souhrnná tabulka'!A79,'ORP Písek'!E:AJ,15,0)&amp;"; "&amp;VLOOKUP('Souhrnná tabulka'!A79,'ORP Písek'!E:AJ,19,0)</f>
        <v>1511; ortofoto, streetview</v>
      </c>
      <c r="E79" s="207" t="str">
        <f>VLOOKUP('Souhrnná tabulka'!A79,'ORP Písek'!E:AJ,21,0)&amp;"; "&amp;VLOOKUP('Souhrnná tabulka'!A79,'ORP Písek'!E:AJ,25,0)</f>
        <v>; data nejsou k dispozici</v>
      </c>
      <c r="F79" s="207" t="str">
        <f>VLOOKUP('Souhrnná tabulka'!A79,'ORP Písek'!E:AJ,27,0)&amp;"; "&amp;VLOOKUP('Souhrnná tabulka'!A79,'ORP Písek'!E:AJ,31,0)</f>
        <v>2602; ÚAP</v>
      </c>
      <c r="G79" s="207" t="str">
        <f>"VO - "&amp;VLOOKUP('Souhrnná tabulka'!A79,'ORP Písek'!E:AJ,20,0)&amp;"; vodovod - "&amp;VLOOKUP('Souhrnná tabulka'!A79,'ORP Písek'!E:AJ,26,0)&amp;"; kanalizace - "&amp;VLOOKUP('Souhrnná tabulka'!A79,'ORP Písek'!E:AJ,32,0)</f>
        <v>VO - obec; vodovod - nedohledatelný správce; kanalizace - obec</v>
      </c>
    </row>
    <row r="80" spans="1:7" x14ac:dyDescent="0.25">
      <c r="A80" s="207">
        <v>79</v>
      </c>
      <c r="B80" s="207" t="s">
        <v>505</v>
      </c>
      <c r="C80" s="207" t="s">
        <v>428</v>
      </c>
      <c r="D80" s="207" t="str">
        <f>VLOOKUP('Souhrnná tabulka'!A80,'ORP Tábor'!E:AJ,15,0)&amp;"; "&amp;VLOOKUP('Souhrnná tabulka'!A80,'ORP Tábor'!E:AJ,19,0)</f>
        <v>1227; ortofoto, streetview</v>
      </c>
      <c r="E80" s="207" t="str">
        <f>VLOOKUP('Souhrnná tabulka'!A80,'ORP Tábor'!E:AJ,21,0)&amp;"; "&amp;VLOOKUP('Souhrnná tabulka'!A80,'ORP Tábor'!E:AJ,25,0)</f>
        <v>1962; ÚAP</v>
      </c>
      <c r="F80" s="207" t="str">
        <f>VLOOKUP('Souhrnná tabulka'!A80,'ORP Tábor'!E:AJ,27,0)&amp;"; "&amp;VLOOKUP('Souhrnná tabulka'!A80,'ORP Tábor'!E:AJ,31,0)</f>
        <v>1092; ÚAP</v>
      </c>
      <c r="G80" s="207" t="str">
        <f>"VO - "&amp;VLOOKUP('Souhrnná tabulka'!A80,'ORP Tábor'!E:AJ,20,0)&amp;"; vodovod - "&amp;VLOOKUP('Souhrnná tabulka'!A80,'ORP Tábor'!E:AJ,26,0)&amp;"; kanalizace - "&amp;VLOOKUP('Souhrnná tabulka'!A80,'ORP Tábor'!E:AJ,32,0)</f>
        <v>VO - obec; vodovod - město Tábor; kanalizace - město Tábor</v>
      </c>
    </row>
    <row r="81" spans="1:7" x14ac:dyDescent="0.25">
      <c r="A81" s="207">
        <v>80</v>
      </c>
      <c r="B81" s="207" t="s">
        <v>526</v>
      </c>
      <c r="C81" s="207" t="s">
        <v>478</v>
      </c>
      <c r="D81" s="207" t="str">
        <f>VLOOKUP('Souhrnná tabulka'!A81,'ORP Prachatice'!E:AJ,15,0)&amp;"; "&amp;VLOOKUP('Souhrnná tabulka'!A81,'ORP Prachatice'!E:AJ,19,0)</f>
        <v>653; ortofoto, streetview</v>
      </c>
      <c r="E81" s="207" t="str">
        <f>VLOOKUP('Souhrnná tabulka'!A81,'ORP Prachatice'!E:AJ,21,0)&amp;"; "&amp;VLOOKUP('Souhrnná tabulka'!A81,'ORP Prachatice'!E:AJ,25,0)</f>
        <v>4138; ÚAP</v>
      </c>
      <c r="F81" s="207" t="str">
        <f>VLOOKUP('Souhrnná tabulka'!A81,'ORP Prachatice'!E:AJ,27,0)&amp;"; "&amp;VLOOKUP('Souhrnná tabulka'!A81,'ORP Prachatice'!E:AJ,31,0)</f>
        <v>1984; ÚAP</v>
      </c>
      <c r="G81" s="207" t="str">
        <f>"VO - "&amp;VLOOKUP('Souhrnná tabulka'!A81,'ORP Prachatice'!E:AJ,20,0)&amp;"; vodovod - "&amp;VLOOKUP('Souhrnná tabulka'!A81,'ORP Prachatice'!E:AJ,26,0)&amp;"; kanalizace - "&amp;VLOOKUP('Souhrnná tabulka'!A81,'ORP Prachatice'!E:AJ,32,0)</f>
        <v>VO - obec; vodovod - obec; kanalizace - nedohledatelný správce</v>
      </c>
    </row>
    <row r="82" spans="1:7" x14ac:dyDescent="0.25">
      <c r="A82" s="207">
        <v>81</v>
      </c>
      <c r="B82" s="207" t="s">
        <v>27</v>
      </c>
      <c r="C82" s="207" t="s">
        <v>350</v>
      </c>
      <c r="D82" s="207" t="str">
        <f>VLOOKUP('Souhrnná tabulka'!A82,'ORP Strakonice'!E:AJ,15,0)&amp;"; "&amp;VLOOKUP('Souhrnná tabulka'!A82,'ORP Strakonice'!E:AJ,19,0)</f>
        <v>2045; ortofoto, streetview</v>
      </c>
      <c r="E82" s="207" t="str">
        <f>VLOOKUP('Souhrnná tabulka'!A82,'ORP Strakonice'!E:AJ,21,0)&amp;"; "&amp;VLOOKUP('Souhrnná tabulka'!A82,'ORP Strakonice'!E:AJ,25,0)</f>
        <v>0; data nejsou k dispozici</v>
      </c>
      <c r="F82" s="207" t="str">
        <f>VLOOKUP('Souhrnná tabulka'!A82,'ORP Strakonice'!E:AJ,27,0)&amp;"; "&amp;VLOOKUP('Souhrnná tabulka'!A82,'ORP Strakonice'!E:AJ,31,0)</f>
        <v>1600; ÚAP</v>
      </c>
      <c r="G82" s="207" t="str">
        <f>"VO - "&amp;VLOOKUP('Souhrnná tabulka'!A82,'ORP Strakonice'!E:AJ,20,0)&amp;"; vodovod - "&amp;VLOOKUP('Souhrnná tabulka'!A82,'ORP Strakonice'!E:AJ,26,0)&amp;"; kanalizace - "&amp;VLOOKUP('Souhrnná tabulka'!A82,'ORP Strakonice'!E:AJ,32,0)</f>
        <v>VO - obec; vodovod - nedohledatelný správce; kanalizace - město Strakonice</v>
      </c>
    </row>
    <row r="83" spans="1:7" x14ac:dyDescent="0.25">
      <c r="A83" s="207">
        <v>82</v>
      </c>
      <c r="B83" s="207" t="s">
        <v>62</v>
      </c>
      <c r="C83" s="207" t="s">
        <v>483</v>
      </c>
      <c r="D83" s="207" t="str">
        <f>VLOOKUP('Souhrnná tabulka'!A83,'ORP Milevsko'!E:AJ,15,0)&amp;"; "&amp;VLOOKUP('Souhrnná tabulka'!A83,'ORP Milevsko'!E:AJ,19,0)</f>
        <v>1143; ortofoto, streetview</v>
      </c>
      <c r="E83" s="207" t="str">
        <f>VLOOKUP('Souhrnná tabulka'!A83,'ORP Milevsko'!E:AJ,21,0)&amp;"; "&amp;VLOOKUP('Souhrnná tabulka'!A83,'ORP Milevsko'!E:AJ,25,0)</f>
        <v>0; data nejsou k dispozici</v>
      </c>
      <c r="F83" s="207" t="str">
        <f>VLOOKUP('Souhrnná tabulka'!A83,'ORP Milevsko'!E:AJ,27,0)&amp;"; "&amp;VLOOKUP('Souhrnná tabulka'!A83,'ORP Milevsko'!E:AJ,31,0)</f>
        <v>465; ÚAP</v>
      </c>
      <c r="G83" s="207" t="str">
        <f>"VO - "&amp;VLOOKUP('Souhrnná tabulka'!A83,'ORP Milevsko'!E:AJ,20,0)&amp;"; vodovod - "&amp;VLOOKUP('Souhrnná tabulka'!A83,'ORP Milevsko'!E:AJ,26,0)&amp;"; kanalizace - "&amp;VLOOKUP('Souhrnná tabulka'!A83,'ORP Milevsko'!E:AJ,32,0)</f>
        <v>VO - obec; vodovod - nedohledatelný správce; kanalizace - obec</v>
      </c>
    </row>
    <row r="84" spans="1:7" x14ac:dyDescent="0.25">
      <c r="A84" s="207">
        <v>83</v>
      </c>
      <c r="B84" s="207" t="s">
        <v>614</v>
      </c>
      <c r="C84" s="207" t="s">
        <v>416</v>
      </c>
      <c r="D84" s="207" t="str">
        <f>VLOOKUP('Souhrnná tabulka'!A84,'ORP Soběslav'!E:AJ,15,0)&amp;"; "&amp;VLOOKUP('Souhrnná tabulka'!A84,'ORP Soběslav'!E:AJ,19,0)</f>
        <v>915; ortofoto, streetview</v>
      </c>
      <c r="E84" s="207" t="str">
        <f>VLOOKUP('Souhrnná tabulka'!A84,'ORP Soběslav'!E:AJ,21,0)&amp;"; "&amp;VLOOKUP('Souhrnná tabulka'!A84,'ORP Soběslav'!E:AJ,25,0)</f>
        <v>; není k dispozici</v>
      </c>
      <c r="F84" s="207" t="str">
        <f>VLOOKUP('Souhrnná tabulka'!A84,'ORP Soběslav'!E:AJ,27,0)&amp;"; "&amp;VLOOKUP('Souhrnná tabulka'!A84,'ORP Soběslav'!E:AJ,31,0)</f>
        <v>0; není k dispozici</v>
      </c>
      <c r="G84" s="207" t="str">
        <f>"VO - "&amp;VLOOKUP('Souhrnná tabulka'!A84,'ORP Soběslav'!E:AJ,20,0)&amp;"; vodovod - "&amp;VLOOKUP('Souhrnná tabulka'!A84,'ORP Soběslav'!E:AJ,26,0)&amp;"; kanalizace - "&amp;VLOOKUP('Souhrnná tabulka'!A84,'ORP Soběslav'!E:AJ,32,0)</f>
        <v>VO - obec; vodovod - nedohledatelný správce; kanalizace - nedohledatelný správce</v>
      </c>
    </row>
    <row r="85" spans="1:7" x14ac:dyDescent="0.25">
      <c r="A85" s="207">
        <v>84</v>
      </c>
      <c r="B85" s="207" t="s">
        <v>586</v>
      </c>
      <c r="C85" s="207" t="s">
        <v>236</v>
      </c>
      <c r="D85" s="207" t="str">
        <f>VLOOKUP('Souhrnná tabulka'!A85,'ORP Vimperk'!E:AJ,15,0)&amp;"; "&amp;VLOOKUP('Souhrnná tabulka'!A85,'ORP Vimperk'!E:AJ,19,0)</f>
        <v>1666; ortofoto, streetview</v>
      </c>
      <c r="E85" s="207" t="str">
        <f>VLOOKUP('Souhrnná tabulka'!A85,'ORP Vimperk'!E:AJ,21,0)&amp;"; "&amp;VLOOKUP('Souhrnná tabulka'!A85,'ORP Vimperk'!E:AJ,25,0)</f>
        <v>0; ÚAP</v>
      </c>
      <c r="F85" s="207" t="str">
        <f>VLOOKUP('Souhrnná tabulka'!A85,'ORP Vimperk'!E:AJ,27,0)&amp;"; "&amp;VLOOKUP('Souhrnná tabulka'!A85,'ORP Vimperk'!E:AJ,31,0)</f>
        <v>0; ÚAP</v>
      </c>
      <c r="G85" s="207" t="str">
        <f>"VO - "&amp;VLOOKUP('Souhrnná tabulka'!A85,'ORP Vimperk'!E:AJ,20,0)&amp;"; vodovod - "&amp;VLOOKUP('Souhrnná tabulka'!A85,'ORP Vimperk'!E:AJ,26,0)&amp;"; kanalizace - "&amp;VLOOKUP('Souhrnná tabulka'!A85,'ORP Vimperk'!E:AJ,32,0)</f>
        <v>VO - obec; vodovod - AQUASERV; kanalizace - AQUASERV</v>
      </c>
    </row>
    <row r="86" spans="1:7" x14ac:dyDescent="0.25">
      <c r="A86" s="207">
        <v>85</v>
      </c>
      <c r="B86" s="207" t="s">
        <v>600</v>
      </c>
      <c r="C86" s="207" t="s">
        <v>291</v>
      </c>
      <c r="D86" s="207" t="str">
        <f>VLOOKUP('Souhrnná tabulka'!A86,'ORP Týn nad Vltavou'!E:AJ,15,0)&amp;"; "&amp;VLOOKUP('Souhrnná tabulka'!A86,'ORP Týn nad Vltavou'!E:AJ,19,0)</f>
        <v>920; ortofoto, streetview</v>
      </c>
      <c r="E86" s="207" t="str">
        <f>VLOOKUP('Souhrnná tabulka'!A86,'ORP Týn nad Vltavou'!E:AJ,21,0)&amp;"; "&amp;VLOOKUP('Souhrnná tabulka'!A86,'ORP Týn nad Vltavou'!E:AJ,25,0)</f>
        <v>0; ÚAP</v>
      </c>
      <c r="F86" s="207" t="str">
        <f>VLOOKUP('Souhrnná tabulka'!A86,'ORP Týn nad Vltavou'!E:AJ,27,0)&amp;"; "&amp;VLOOKUP('Souhrnná tabulka'!A86,'ORP Týn nad Vltavou'!E:AJ,31,0)</f>
        <v>0; není k dispozici</v>
      </c>
      <c r="G86" s="207" t="str">
        <f>"VO - "&amp;VLOOKUP('Souhrnná tabulka'!A86,'ORP Týn nad Vltavou'!E:AJ,20,0)&amp;"; vodovod - "&amp;VLOOKUP('Souhrnná tabulka'!A86,'ORP Týn nad Vltavou'!E:AJ,26,0)&amp;"; kanalizace - "&amp;VLOOKUP('Souhrnná tabulka'!A86,'ORP Týn nad Vltavou'!E:AJ,32,0)</f>
        <v>VO - obec; vodovod - ČEVAK; kanalizace - nedohledatelný správce</v>
      </c>
    </row>
    <row r="87" spans="1:7" x14ac:dyDescent="0.25">
      <c r="A87" s="207">
        <v>86</v>
      </c>
      <c r="B87" s="207" t="s">
        <v>82</v>
      </c>
      <c r="C87" s="207" t="s">
        <v>478</v>
      </c>
      <c r="D87" s="207" t="str">
        <f>VLOOKUP('Souhrnná tabulka'!A87,'ORP Prachatice'!E:AJ,15,0)&amp;"; "&amp;VLOOKUP('Souhrnná tabulka'!A87,'ORP Prachatice'!E:AJ,19,0)</f>
        <v>1368; geodetické zaměření + ÚAP + ortofoto, streetview</v>
      </c>
      <c r="E87" s="207" t="str">
        <f>VLOOKUP('Souhrnná tabulka'!A87,'ORP Prachatice'!E:AJ,21,0)&amp;"; "&amp;VLOOKUP('Souhrnná tabulka'!A87,'ORP Prachatice'!E:AJ,25,0)</f>
        <v>2423; geodetické zaměření + ÚAP</v>
      </c>
      <c r="F87" s="207" t="str">
        <f>VLOOKUP('Souhrnná tabulka'!A87,'ORP Prachatice'!E:AJ,27,0)&amp;"; "&amp;VLOOKUP('Souhrnná tabulka'!A87,'ORP Prachatice'!E:AJ,31,0)</f>
        <v>860; ÚAP</v>
      </c>
      <c r="G87" s="207" t="str">
        <f>"VO - "&amp;VLOOKUP('Souhrnná tabulka'!A87,'ORP Prachatice'!E:AJ,20,0)&amp;"; vodovod - "&amp;VLOOKUP('Souhrnná tabulka'!A87,'ORP Prachatice'!E:AJ,26,0)&amp;"; kanalizace - "&amp;VLOOKUP('Souhrnná tabulka'!A87,'ORP Prachatice'!E:AJ,32,0)</f>
        <v>VO - obec; vodovod - obec; kanalizace - obec</v>
      </c>
    </row>
    <row r="88" spans="1:7" x14ac:dyDescent="0.25">
      <c r="A88" s="207">
        <v>87</v>
      </c>
      <c r="B88" s="207" t="s">
        <v>122</v>
      </c>
      <c r="C88" s="207" t="s">
        <v>350</v>
      </c>
      <c r="D88" s="207" t="str">
        <f>VLOOKUP('Souhrnná tabulka'!A88,'ORP Strakonice'!E:AJ,15,0)&amp;"; "&amp;VLOOKUP('Souhrnná tabulka'!A88,'ORP Strakonice'!E:AJ,19,0)</f>
        <v>1285; ortofoto, streetview</v>
      </c>
      <c r="E88" s="207" t="str">
        <f>VLOOKUP('Souhrnná tabulka'!A88,'ORP Strakonice'!E:AJ,21,0)&amp;"; "&amp;VLOOKUP('Souhrnná tabulka'!A88,'ORP Strakonice'!E:AJ,25,0)</f>
        <v>3977; ÚAP</v>
      </c>
      <c r="F88" s="207" t="str">
        <f>VLOOKUP('Souhrnná tabulka'!A88,'ORP Strakonice'!E:AJ,27,0)&amp;"; "&amp;VLOOKUP('Souhrnná tabulka'!A88,'ORP Strakonice'!E:AJ,31,0)</f>
        <v>1581; ÚAP</v>
      </c>
      <c r="G88" s="207" t="str">
        <f>"VO - "&amp;VLOOKUP('Souhrnná tabulka'!A88,'ORP Strakonice'!E:AJ,20,0)&amp;"; vodovod - "&amp;VLOOKUP('Souhrnná tabulka'!A88,'ORP Strakonice'!E:AJ,26,0)&amp;"; kanalizace - "&amp;VLOOKUP('Souhrnná tabulka'!A88,'ORP Strakonice'!E:AJ,32,0)</f>
        <v>VO - obec; vodovod - Město Strakonice; kanalizace - město Strakonice</v>
      </c>
    </row>
    <row r="89" spans="1:7" x14ac:dyDescent="0.25">
      <c r="A89" s="207">
        <v>88</v>
      </c>
      <c r="B89" s="207" t="s">
        <v>556</v>
      </c>
      <c r="C89" s="207" t="s">
        <v>428</v>
      </c>
      <c r="D89" s="207" t="str">
        <f>VLOOKUP('Souhrnná tabulka'!A89,'ORP Tábor'!E:AJ,15,0)&amp;"; "&amp;VLOOKUP('Souhrnná tabulka'!A89,'ORP Tábor'!E:AJ,19,0)</f>
        <v>1151; ortofoto, streetview</v>
      </c>
      <c r="E89" s="207" t="str">
        <f>VLOOKUP('Souhrnná tabulka'!A89,'ORP Tábor'!E:AJ,21,0)&amp;"; "&amp;VLOOKUP('Souhrnná tabulka'!A89,'ORP Tábor'!E:AJ,25,0)</f>
        <v>0; data nejsou k dispozici</v>
      </c>
      <c r="F89" s="207" t="str">
        <f>VLOOKUP('Souhrnná tabulka'!A89,'ORP Tábor'!E:AJ,27,0)&amp;"; "&amp;VLOOKUP('Souhrnná tabulka'!A89,'ORP Tábor'!E:AJ,31,0)</f>
        <v>163; ÚAP</v>
      </c>
      <c r="G89" s="207" t="str">
        <f>"VO - "&amp;VLOOKUP('Souhrnná tabulka'!A89,'ORP Tábor'!E:AJ,20,0)&amp;"; vodovod - "&amp;VLOOKUP('Souhrnná tabulka'!A89,'ORP Tábor'!E:AJ,26,0)&amp;"; kanalizace - "&amp;VLOOKUP('Souhrnná tabulka'!A89,'ORP Tábor'!E:AJ,32,0)</f>
        <v>VO - obec; vodovod - nedohledatelný správce; kanalizace - nedohledatelný správce</v>
      </c>
    </row>
    <row r="90" spans="1:7" x14ac:dyDescent="0.25">
      <c r="A90" s="207">
        <v>89</v>
      </c>
      <c r="B90" s="207" t="s">
        <v>619</v>
      </c>
      <c r="C90" s="207" t="s">
        <v>428</v>
      </c>
      <c r="D90" s="207" t="str">
        <f>VLOOKUP('Souhrnná tabulka'!A90,'ORP Tábor'!E:AJ,15,0)&amp;"; "&amp;VLOOKUP('Souhrnná tabulka'!A90,'ORP Tábor'!E:AJ,19,0)</f>
        <v>990; ortofoto, streetview</v>
      </c>
      <c r="E90" s="207" t="str">
        <f>VLOOKUP('Souhrnná tabulka'!A90,'ORP Tábor'!E:AJ,21,0)&amp;"; "&amp;VLOOKUP('Souhrnná tabulka'!A90,'ORP Tábor'!E:AJ,25,0)</f>
        <v>9395; ÚAP</v>
      </c>
      <c r="F90" s="207" t="str">
        <f>VLOOKUP('Souhrnná tabulka'!A90,'ORP Tábor'!E:AJ,27,0)&amp;"; "&amp;VLOOKUP('Souhrnná tabulka'!A90,'ORP Tábor'!E:AJ,31,0)</f>
        <v>1905; ÚAP</v>
      </c>
      <c r="G90" s="207" t="str">
        <f>"VO - "&amp;VLOOKUP('Souhrnná tabulka'!A90,'ORP Tábor'!E:AJ,20,0)&amp;"; vodovod - "&amp;VLOOKUP('Souhrnná tabulka'!A90,'ORP Tábor'!E:AJ,26,0)&amp;"; kanalizace - "&amp;VLOOKUP('Souhrnná tabulka'!A90,'ORP Tábor'!E:AJ,32,0)</f>
        <v>VO - obec; vodovod - město Tábor; kanalizace - město Tábor</v>
      </c>
    </row>
    <row r="91" spans="1:7" x14ac:dyDescent="0.25">
      <c r="A91" s="207">
        <v>90</v>
      </c>
      <c r="B91" s="207" t="s">
        <v>99</v>
      </c>
      <c r="C91" s="207" t="s">
        <v>281</v>
      </c>
      <c r="D91" s="207" t="str">
        <f>VLOOKUP('Souhrnná tabulka'!A91,'ORP Český Krumlov'!E:AJ,15,0)&amp;"; "&amp;VLOOKUP('Souhrnná tabulka'!A91,'ORP Český Krumlov'!E:AJ,19,0)</f>
        <v>667; ortofoto, streetview</v>
      </c>
      <c r="E91" s="207" t="str">
        <f>VLOOKUP('Souhrnná tabulka'!A91,'ORP Český Krumlov'!E:AJ,21,0)&amp;"; "&amp;VLOOKUP('Souhrnná tabulka'!A91,'ORP Český Krumlov'!E:AJ,25,0)</f>
        <v>4262; geodetické zaměření + ÚAP</v>
      </c>
      <c r="F91" s="207" t="str">
        <f>VLOOKUP('Souhrnná tabulka'!A91,'ORP Český Krumlov'!E:AJ,27,0)&amp;"; "&amp;VLOOKUP('Souhrnná tabulka'!A91,'ORP Český Krumlov'!E:AJ,31,0)</f>
        <v>1320; geodetické zaměření + ÚAP</v>
      </c>
      <c r="G91" s="207" t="str">
        <f>"VO - "&amp;VLOOKUP('Souhrnná tabulka'!A91,'ORP Český Krumlov'!E:AJ,20,0)&amp;"; vodovod - "&amp;VLOOKUP('Souhrnná tabulka'!A91,'ORP Český Krumlov'!E:AJ,26,0)&amp;"; kanalizace - "&amp;VLOOKUP('Souhrnná tabulka'!A91,'ORP Český Krumlov'!E:AJ,32,0)</f>
        <v>VO - obec; vodovod - obec + město Český Krumlov + AQUASERV; kanalizace - obec + město Český Krumlov</v>
      </c>
    </row>
    <row r="92" spans="1:7" x14ac:dyDescent="0.25">
      <c r="A92" s="207">
        <v>91</v>
      </c>
      <c r="B92" s="207" t="s">
        <v>121</v>
      </c>
      <c r="C92" s="207" t="s">
        <v>397</v>
      </c>
      <c r="D92" s="207" t="str">
        <f>VLOOKUP('Souhrnná tabulka'!A92,'ORP Vodňany'!E:AJ,15,0)&amp;"; "&amp;VLOOKUP('Souhrnná tabulka'!A92,'ORP Vodňany'!E:AJ,19,0)</f>
        <v>770; ortofoto, streetview</v>
      </c>
      <c r="E92" s="207" t="str">
        <f>VLOOKUP('Souhrnná tabulka'!A92,'ORP Vodňany'!E:AJ,21,0)&amp;"; "&amp;VLOOKUP('Souhrnná tabulka'!A92,'ORP Vodňany'!E:AJ,25,0)</f>
        <v>4906; ÚAP</v>
      </c>
      <c r="F92" s="207" t="str">
        <f>VLOOKUP('Souhrnná tabulka'!A92,'ORP Vodňany'!E:AJ,27,0)&amp;"; "&amp;VLOOKUP('Souhrnná tabulka'!A92,'ORP Vodňany'!E:AJ,31,0)</f>
        <v>1050; ÚAP</v>
      </c>
      <c r="G92" s="207" t="str">
        <f>"VO - "&amp;VLOOKUP('Souhrnná tabulka'!A92,'ORP Vodňany'!E:AJ,20,0)&amp;"; vodovod - "&amp;VLOOKUP('Souhrnná tabulka'!A92,'ORP Vodňany'!E:AJ,26,0)&amp;"; kanalizace - "&amp;VLOOKUP('Souhrnná tabulka'!A92,'ORP Vodňany'!E:AJ,32,0)</f>
        <v>VO - obec; vodovod - obec; kanalizace - obec</v>
      </c>
    </row>
    <row r="93" spans="1:7" x14ac:dyDescent="0.25">
      <c r="A93" s="207">
        <v>92</v>
      </c>
      <c r="B93" s="207" t="s">
        <v>105</v>
      </c>
      <c r="C93" s="207" t="s">
        <v>265</v>
      </c>
      <c r="D93" s="207" t="str">
        <f>VLOOKUP('Souhrnná tabulka'!A93,'ORP Kaplice'!E:AJ,15,0)&amp;"; "&amp;VLOOKUP('Souhrnná tabulka'!A93,'ORP Kaplice'!E:AJ,19,0)</f>
        <v>901; ortofoto, streetview</v>
      </c>
      <c r="E93" s="207" t="str">
        <f>VLOOKUP('Souhrnná tabulka'!A93,'ORP Kaplice'!E:AJ,21,0)&amp;"; "&amp;VLOOKUP('Souhrnná tabulka'!A93,'ORP Kaplice'!E:AJ,25,0)</f>
        <v>0; ÚAP</v>
      </c>
      <c r="F93" s="207" t="str">
        <f>VLOOKUP('Souhrnná tabulka'!A93,'ORP Kaplice'!E:AJ,27,0)&amp;"; "&amp;VLOOKUP('Souhrnná tabulka'!A93,'ORP Kaplice'!E:AJ,31,0)</f>
        <v>0; data nejsou k dispozici</v>
      </c>
      <c r="G93" s="207" t="str">
        <f>"VO - "&amp;VLOOKUP('Souhrnná tabulka'!A93,'ORP Kaplice'!E:AJ,20,0)&amp;"; vodovod - "&amp;VLOOKUP('Souhrnná tabulka'!A93,'ORP Kaplice'!E:AJ,26,0)&amp;"; kanalizace - "&amp;VLOOKUP('Souhrnná tabulka'!A93,'ORP Kaplice'!E:AJ,32,0)</f>
        <v>VO - obec; vodovod - obec + ČEVAK; kanalizace - nedohledatelný správce</v>
      </c>
    </row>
    <row r="94" spans="1:7" x14ac:dyDescent="0.25">
      <c r="A94" s="207">
        <v>93</v>
      </c>
      <c r="B94" s="207" t="s">
        <v>618</v>
      </c>
      <c r="C94" s="207" t="s">
        <v>428</v>
      </c>
      <c r="D94" s="207" t="str">
        <f>VLOOKUP('Souhrnná tabulka'!A94,'ORP Tábor'!E:AJ,15,0)&amp;"; "&amp;VLOOKUP('Souhrnná tabulka'!A94,'ORP Tábor'!E:AJ,19,0)</f>
        <v>1060; ortofoto, streetview</v>
      </c>
      <c r="E94" s="207" t="str">
        <f>VLOOKUP('Souhrnná tabulka'!A94,'ORP Tábor'!E:AJ,21,0)&amp;"; "&amp;VLOOKUP('Souhrnná tabulka'!A94,'ORP Tábor'!E:AJ,25,0)</f>
        <v>; data nejsou k dispozici</v>
      </c>
      <c r="F94" s="207" t="str">
        <f>VLOOKUP('Souhrnná tabulka'!A94,'ORP Tábor'!E:AJ,27,0)&amp;"; "&amp;VLOOKUP('Souhrnná tabulka'!A94,'ORP Tábor'!E:AJ,31,0)</f>
        <v>725; ÚAP</v>
      </c>
      <c r="G94" s="207" t="str">
        <f>"VO - "&amp;VLOOKUP('Souhrnná tabulka'!A94,'ORP Tábor'!E:AJ,20,0)&amp;"; vodovod - "&amp;VLOOKUP('Souhrnná tabulka'!A94,'ORP Tábor'!E:AJ,26,0)&amp;"; kanalizace - "&amp;VLOOKUP('Souhrnná tabulka'!A94,'ORP Tábor'!E:AJ,32,0)</f>
        <v>VO - obec; vodovod - nedohledatelný správce; kanalizace - nedohledatelný správce</v>
      </c>
    </row>
    <row r="95" spans="1:7" x14ac:dyDescent="0.25">
      <c r="A95" s="207">
        <v>94</v>
      </c>
      <c r="B95" s="207" t="s">
        <v>552</v>
      </c>
      <c r="C95" s="207" t="s">
        <v>205</v>
      </c>
      <c r="D95" s="207" t="str">
        <f>VLOOKUP('Souhrnná tabulka'!A95,'ORP Jindřichův Hradec'!E:AJ,15,0)&amp;"; "&amp;VLOOKUP('Souhrnná tabulka'!A95,'ORP Jindřichův Hradec'!E:AJ,19,0)</f>
        <v>1050; ortofoto, streetview</v>
      </c>
      <c r="E95" s="207" t="str">
        <f>VLOOKUP('Souhrnná tabulka'!A95,'ORP Jindřichův Hradec'!E:AJ,21,0)&amp;"; "&amp;VLOOKUP('Souhrnná tabulka'!A95,'ORP Jindřichův Hradec'!E:AJ,25,0)</f>
        <v>1932; ÚAP + archiv OŽP</v>
      </c>
      <c r="F95" s="207" t="str">
        <f>VLOOKUP('Souhrnná tabulka'!A95,'ORP Jindřichův Hradec'!E:AJ,27,0)&amp;"; "&amp;VLOOKUP('Souhrnná tabulka'!A95,'ORP Jindřichův Hradec'!E:AJ,31,0)</f>
        <v>1805; ÚAP + archiv OŽP</v>
      </c>
      <c r="G95" s="207" t="str">
        <f>"VO - "&amp;VLOOKUP('Souhrnná tabulka'!A95,'ORP Jindřichův Hradec'!E:AJ,20,0)&amp;"; vodovod - "&amp;VLOOKUP('Souhrnná tabulka'!A95,'ORP Jindřichův Hradec'!E:AJ,26,0)&amp;"; kanalizace - "&amp;VLOOKUP('Souhrnná tabulka'!A95,'ORP Jindřichův Hradec'!E:AJ,32,0)</f>
        <v>VO - obec; vodovod - obec + studny; kanalizace - obec</v>
      </c>
    </row>
    <row r="96" spans="1:7" x14ac:dyDescent="0.25">
      <c r="A96" s="207">
        <v>95</v>
      </c>
      <c r="B96" s="207" t="s">
        <v>606</v>
      </c>
      <c r="C96" s="207" t="s">
        <v>70</v>
      </c>
      <c r="D96" s="207" t="str">
        <f>VLOOKUP('Souhrnná tabulka'!A96,'ORP Blatná'!E:AJ,15,0)&amp;"; "&amp;VLOOKUP('Souhrnná tabulka'!A96,'ORP Blatná'!E:AJ,19,0)</f>
        <v>982; ortofoto, streetview</v>
      </c>
      <c r="E96" s="207" t="str">
        <f>VLOOKUP('Souhrnná tabulka'!A96,'ORP Blatná'!E:AJ,21,0)&amp;"; "&amp;VLOOKUP('Souhrnná tabulka'!A96,'ORP Blatná'!E:AJ,25,0)</f>
        <v>2559; ÚAP, kontrola přes pasport</v>
      </c>
      <c r="F96" s="207" t="str">
        <f>VLOOKUP('Souhrnná tabulka'!A96,'ORP Blatná'!E:AJ,27,0)&amp;"; "&amp;VLOOKUP('Souhrnná tabulka'!A96,'ORP Blatná'!E:AJ,31,0)</f>
        <v>1277; ÚAP, kontrola přes pasport</v>
      </c>
      <c r="G96" s="207" t="str">
        <f>"VO - "&amp;VLOOKUP('Souhrnná tabulka'!A96,'ORP Blatná'!E:AJ,20,0)&amp;"; vodovod - "&amp;VLOOKUP('Souhrnná tabulka'!A96,'ORP Blatná'!E:AJ,26,0)&amp;"; kanalizace - "&amp;VLOOKUP('Souhrnná tabulka'!A96,'ORP Blatná'!E:AJ,32,0)</f>
        <v>VO - obec; vodovod - obec; kanalizace - obec</v>
      </c>
    </row>
    <row r="97" spans="1:7" x14ac:dyDescent="0.25">
      <c r="A97" s="207">
        <v>96</v>
      </c>
      <c r="B97" s="207" t="s">
        <v>26</v>
      </c>
      <c r="C97" s="207" t="s">
        <v>483</v>
      </c>
      <c r="D97" s="207" t="str">
        <f>VLOOKUP('Souhrnná tabulka'!A97,'ORP Milevsko'!E:AJ,15,0)&amp;"; "&amp;VLOOKUP('Souhrnná tabulka'!A97,'ORP Milevsko'!E:AJ,19,0)</f>
        <v>681; ortofoto, streetview</v>
      </c>
      <c r="E97" s="207" t="str">
        <f>VLOOKUP('Souhrnná tabulka'!A97,'ORP Milevsko'!E:AJ,21,0)&amp;"; "&amp;VLOOKUP('Souhrnná tabulka'!A97,'ORP Milevsko'!E:AJ,25,0)</f>
        <v>0; data nejsou k dispozici</v>
      </c>
      <c r="F97" s="207" t="str">
        <f>VLOOKUP('Souhrnná tabulka'!A97,'ORP Milevsko'!E:AJ,27,0)&amp;"; "&amp;VLOOKUP('Souhrnná tabulka'!A97,'ORP Milevsko'!E:AJ,31,0)</f>
        <v>138; ÚAP</v>
      </c>
      <c r="G97" s="207" t="str">
        <f>"VO - "&amp;VLOOKUP('Souhrnná tabulka'!A97,'ORP Milevsko'!E:AJ,20,0)&amp;"; vodovod - "&amp;VLOOKUP('Souhrnná tabulka'!A97,'ORP Milevsko'!E:AJ,26,0)&amp;"; kanalizace - "&amp;VLOOKUP('Souhrnná tabulka'!A97,'ORP Milevsko'!E:AJ,32,0)</f>
        <v>VO - obec; vodovod - nedohledatelný správce; kanalizace - obec</v>
      </c>
    </row>
    <row r="98" spans="1:7" x14ac:dyDescent="0.25">
      <c r="A98" s="207">
        <v>97</v>
      </c>
      <c r="B98" s="207" t="s">
        <v>406</v>
      </c>
      <c r="C98" s="207" t="s">
        <v>428</v>
      </c>
      <c r="D98" s="207" t="str">
        <f>VLOOKUP('Souhrnná tabulka'!A98,'ORP Tábor'!E:AJ,15,0)&amp;"; "&amp;VLOOKUP('Souhrnná tabulka'!A98,'ORP Tábor'!E:AJ,19,0)</f>
        <v>1056; ortofoto, streetview</v>
      </c>
      <c r="E98" s="207" t="str">
        <f>VLOOKUP('Souhrnná tabulka'!A98,'ORP Tábor'!E:AJ,21,0)&amp;"; "&amp;VLOOKUP('Souhrnná tabulka'!A98,'ORP Tábor'!E:AJ,25,0)</f>
        <v>2122; ÚAP</v>
      </c>
      <c r="F98" s="207" t="str">
        <f>VLOOKUP('Souhrnná tabulka'!A98,'ORP Tábor'!E:AJ,27,0)&amp;"; "&amp;VLOOKUP('Souhrnná tabulka'!A98,'ORP Tábor'!E:AJ,31,0)</f>
        <v>1236; ÚAP</v>
      </c>
      <c r="G98" s="207" t="str">
        <f>"VO - "&amp;VLOOKUP('Souhrnná tabulka'!A98,'ORP Tábor'!E:AJ,20,0)&amp;"; vodovod - "&amp;VLOOKUP('Souhrnná tabulka'!A98,'ORP Tábor'!E:AJ,26,0)&amp;"; kanalizace - "&amp;VLOOKUP('Souhrnná tabulka'!A98,'ORP Tábor'!E:AJ,32,0)</f>
        <v>VO - obec; vodovod - město Tábor; kanalizace - město Tábor</v>
      </c>
    </row>
    <row r="99" spans="1:7" x14ac:dyDescent="0.25">
      <c r="A99" s="207">
        <v>98</v>
      </c>
      <c r="B99" s="207" t="s">
        <v>500</v>
      </c>
      <c r="C99" s="207" t="s">
        <v>428</v>
      </c>
      <c r="D99" s="207" t="str">
        <f>VLOOKUP('Souhrnná tabulka'!A99,'ORP Tábor'!E:AJ,15,0)&amp;"; "&amp;VLOOKUP('Souhrnná tabulka'!A99,'ORP Tábor'!E:AJ,19,0)</f>
        <v>1315; ortofoto, streetview</v>
      </c>
      <c r="E99" s="207" t="str">
        <f>VLOOKUP('Souhrnná tabulka'!A99,'ORP Tábor'!E:AJ,21,0)&amp;"; "&amp;VLOOKUP('Souhrnná tabulka'!A99,'ORP Tábor'!E:AJ,25,0)</f>
        <v>1158; ÚAP</v>
      </c>
      <c r="F99" s="207" t="str">
        <f>VLOOKUP('Souhrnná tabulka'!A99,'ORP Tábor'!E:AJ,27,0)&amp;"; "&amp;VLOOKUP('Souhrnná tabulka'!A99,'ORP Tábor'!E:AJ,31,0)</f>
        <v>0; ÚAP</v>
      </c>
      <c r="G99" s="207" t="str">
        <f>"VO - "&amp;VLOOKUP('Souhrnná tabulka'!A99,'ORP Tábor'!E:AJ,20,0)&amp;"; vodovod - "&amp;VLOOKUP('Souhrnná tabulka'!A99,'ORP Tábor'!E:AJ,26,0)&amp;"; kanalizace - "&amp;VLOOKUP('Souhrnná tabulka'!A99,'ORP Tábor'!E:AJ,32,0)</f>
        <v>VO - obec; vodovod - město Tábor; kanalizace - nedohledatelný správce</v>
      </c>
    </row>
    <row r="100" spans="1:7" x14ac:dyDescent="0.25">
      <c r="A100" s="207">
        <v>99</v>
      </c>
      <c r="B100" s="207" t="s">
        <v>19</v>
      </c>
      <c r="C100" s="207" t="s">
        <v>205</v>
      </c>
      <c r="D100" s="207" t="str">
        <f>VLOOKUP('Souhrnná tabulka'!A100,'ORP Jindřichův Hradec'!E:AJ,15,0)&amp;"; "&amp;VLOOKUP('Souhrnná tabulka'!A100,'ORP Jindřichův Hradec'!E:AJ,19,0)</f>
        <v>1714; ortofoto, streetview</v>
      </c>
      <c r="E100" s="207" t="str">
        <f>VLOOKUP('Souhrnná tabulka'!A100,'ORP Jindřichův Hradec'!E:AJ,21,0)&amp;"; "&amp;VLOOKUP('Souhrnná tabulka'!A100,'ORP Jindřichův Hradec'!E:AJ,25,0)</f>
        <v>0; ÚAP</v>
      </c>
      <c r="F100" s="207" t="str">
        <f>VLOOKUP('Souhrnná tabulka'!A100,'ORP Jindřichův Hradec'!E:AJ,27,0)&amp;"; "&amp;VLOOKUP('Souhrnná tabulka'!A100,'ORP Jindřichův Hradec'!E:AJ,31,0)</f>
        <v>1727; ÚAP + zaměření</v>
      </c>
      <c r="G100" s="207" t="str">
        <f>"VO - "&amp;VLOOKUP('Souhrnná tabulka'!A100,'ORP Jindřichův Hradec'!E:AJ,20,0)&amp;"; vodovod - "&amp;VLOOKUP('Souhrnná tabulka'!A100,'ORP Jindřichův Hradec'!E:AJ,26,0)&amp;"; kanalizace - "&amp;VLOOKUP('Souhrnná tabulka'!A100,'ORP Jindřichův Hradec'!E:AJ,32,0)</f>
        <v>VO - obec; vodovod - ČEVAK; kanalizace - obec</v>
      </c>
    </row>
    <row r="101" spans="1:7" x14ac:dyDescent="0.25">
      <c r="A101" s="207">
        <v>100</v>
      </c>
      <c r="B101" s="207" t="s">
        <v>32</v>
      </c>
      <c r="C101" s="207" t="s">
        <v>205</v>
      </c>
      <c r="D101" s="207" t="str">
        <f>VLOOKUP('Souhrnná tabulka'!A101,'ORP Jindřichův Hradec'!E:AJ,15,0)&amp;"; "&amp;VLOOKUP('Souhrnná tabulka'!A101,'ORP Jindřichův Hradec'!E:AJ,19,0)</f>
        <v>2211; ortofoto, streetview</v>
      </c>
      <c r="E101" s="207" t="str">
        <f>VLOOKUP('Souhrnná tabulka'!A101,'ORP Jindřichův Hradec'!E:AJ,21,0)&amp;"; "&amp;VLOOKUP('Souhrnná tabulka'!A101,'ORP Jindřichův Hradec'!E:AJ,25,0)</f>
        <v>4046; geodetické zaměření</v>
      </c>
      <c r="F101" s="207" t="str">
        <f>VLOOKUP('Souhrnná tabulka'!A101,'ORP Jindřichův Hradec'!E:AJ,27,0)&amp;"; "&amp;VLOOKUP('Souhrnná tabulka'!A101,'ORP Jindřichův Hradec'!E:AJ,31,0)</f>
        <v>462; geodetické zaměření</v>
      </c>
      <c r="G101" s="207" t="str">
        <f>"VO - "&amp;VLOOKUP('Souhrnná tabulka'!A101,'ORP Jindřichův Hradec'!E:AJ,20,0)&amp;"; vodovod - "&amp;VLOOKUP('Souhrnná tabulka'!A101,'ORP Jindřichův Hradec'!E:AJ,26,0)&amp;"; kanalizace - "&amp;VLOOKUP('Souhrnná tabulka'!A101,'ORP Jindřichův Hradec'!E:AJ,32,0)</f>
        <v>VO - obec; vodovod - obec; kanalizace - obec</v>
      </c>
    </row>
    <row r="102" spans="1:7" x14ac:dyDescent="0.25">
      <c r="A102" s="207">
        <v>101</v>
      </c>
      <c r="B102" s="207" t="s">
        <v>108</v>
      </c>
      <c r="C102" s="207" t="s">
        <v>291</v>
      </c>
      <c r="D102" s="207" t="str">
        <f>VLOOKUP('Souhrnná tabulka'!A102,'ORP Týn nad Vltavou'!E:AJ,15,0)&amp;"; "&amp;VLOOKUP('Souhrnná tabulka'!A102,'ORP Týn nad Vltavou'!E:AJ,19,0)</f>
        <v>2242; ortofoto, streetview</v>
      </c>
      <c r="E102" s="207" t="str">
        <f>VLOOKUP('Souhrnná tabulka'!A102,'ORP Týn nad Vltavou'!E:AJ,21,0)&amp;"; "&amp;VLOOKUP('Souhrnná tabulka'!A102,'ORP Týn nad Vltavou'!E:AJ,25,0)</f>
        <v>0; ÚAP</v>
      </c>
      <c r="F102" s="207" t="str">
        <f>VLOOKUP('Souhrnná tabulka'!A102,'ORP Týn nad Vltavou'!E:AJ,27,0)&amp;"; "&amp;VLOOKUP('Souhrnná tabulka'!A102,'ORP Týn nad Vltavou'!E:AJ,31,0)</f>
        <v>0; není k dispozici</v>
      </c>
      <c r="G102" s="207" t="str">
        <f>"VO - "&amp;VLOOKUP('Souhrnná tabulka'!A102,'ORP Týn nad Vltavou'!E:AJ,20,0)&amp;"; vodovod - "&amp;VLOOKUP('Souhrnná tabulka'!A102,'ORP Týn nad Vltavou'!E:AJ,26,0)&amp;"; kanalizace - "&amp;VLOOKUP('Souhrnná tabulka'!A102,'ORP Týn nad Vltavou'!E:AJ,32,0)</f>
        <v>VO - obec; vodovod - ČEVAK; kanalizace - nedohledatelný správce</v>
      </c>
    </row>
    <row r="103" spans="1:7" x14ac:dyDescent="0.25">
      <c r="A103" s="207">
        <v>102</v>
      </c>
      <c r="B103" s="207" t="s">
        <v>528</v>
      </c>
      <c r="C103" s="207" t="s">
        <v>205</v>
      </c>
      <c r="D103" s="207" t="str">
        <f>VLOOKUP('Souhrnná tabulka'!A103,'ORP Jindřichův Hradec'!E:AJ,15,0)&amp;"; "&amp;VLOOKUP('Souhrnná tabulka'!A103,'ORP Jindřichův Hradec'!E:AJ,19,0)</f>
        <v>1205; ortofoto, streetview</v>
      </c>
      <c r="E103" s="207" t="str">
        <f>VLOOKUP('Souhrnná tabulka'!A103,'ORP Jindřichův Hradec'!E:AJ,21,0)&amp;"; "&amp;VLOOKUP('Souhrnná tabulka'!A103,'ORP Jindřichův Hradec'!E:AJ,25,0)</f>
        <v>0; data nejsou k dispozici</v>
      </c>
      <c r="F103" s="207" t="str">
        <f>VLOOKUP('Souhrnná tabulka'!A103,'ORP Jindřichův Hradec'!E:AJ,27,0)&amp;"; "&amp;VLOOKUP('Souhrnná tabulka'!A103,'ORP Jindřichův Hradec'!E:AJ,31,0)</f>
        <v>1398; ÚAP</v>
      </c>
      <c r="G103" s="207" t="str">
        <f>"VO - "&amp;VLOOKUP('Souhrnná tabulka'!A103,'ORP Jindřichův Hradec'!E:AJ,20,0)&amp;"; vodovod - "&amp;VLOOKUP('Souhrnná tabulka'!A103,'ORP Jindřichův Hradec'!E:AJ,26,0)&amp;"; kanalizace - "&amp;VLOOKUP('Souhrnná tabulka'!A103,'ORP Jindřichův Hradec'!E:AJ,32,0)</f>
        <v>VO - obec; vodovod - nedohledatelný správce; kanalizace - obec</v>
      </c>
    </row>
    <row r="104" spans="1:7" x14ac:dyDescent="0.25">
      <c r="A104" s="207">
        <v>103</v>
      </c>
      <c r="B104" s="207" t="s">
        <v>112</v>
      </c>
      <c r="C104" s="207" t="s">
        <v>291</v>
      </c>
      <c r="D104" s="207" t="str">
        <f>VLOOKUP('Souhrnná tabulka'!A104,'ORP Týn nad Vltavou'!E:AJ,15,0)&amp;"; "&amp;VLOOKUP('Souhrnná tabulka'!A104,'ORP Týn nad Vltavou'!E:AJ,19,0)</f>
        <v>1111; ortofoto, streetview</v>
      </c>
      <c r="E104" s="207" t="str">
        <f>VLOOKUP('Souhrnná tabulka'!A104,'ORP Týn nad Vltavou'!E:AJ,21,0)&amp;"; "&amp;VLOOKUP('Souhrnná tabulka'!A104,'ORP Týn nad Vltavou'!E:AJ,25,0)</f>
        <v>1820; ÚAP</v>
      </c>
      <c r="F104" s="207" t="str">
        <f>VLOOKUP('Souhrnná tabulka'!A104,'ORP Týn nad Vltavou'!E:AJ,27,0)&amp;"; "&amp;VLOOKUP('Souhrnná tabulka'!A104,'ORP Týn nad Vltavou'!E:AJ,31,0)</f>
        <v>613; ÚAP</v>
      </c>
      <c r="G104" s="207" t="str">
        <f>"VO - "&amp;VLOOKUP('Souhrnná tabulka'!A104,'ORP Týn nad Vltavou'!E:AJ,20,0)&amp;"; vodovod - "&amp;VLOOKUP('Souhrnná tabulka'!A104,'ORP Týn nad Vltavou'!E:AJ,26,0)&amp;"; kanalizace - "&amp;VLOOKUP('Souhrnná tabulka'!A104,'ORP Týn nad Vltavou'!E:AJ,32,0)</f>
        <v>VO - obec; vodovod - nedohledatelný správce; kanalizace - nedohledatelný správce</v>
      </c>
    </row>
    <row r="105" spans="1:7" x14ac:dyDescent="0.25">
      <c r="A105" s="207">
        <v>104</v>
      </c>
      <c r="B105" s="207" t="s">
        <v>120</v>
      </c>
      <c r="C105" s="207" t="s">
        <v>201</v>
      </c>
      <c r="D105" s="207" t="str">
        <f>VLOOKUP('Souhrnná tabulka'!A105,'ORP České Budějovice'!E:AJ,15,0)&amp;"; "&amp;VLOOKUP('Souhrnná tabulka'!A105,'ORP České Budějovice'!E:AJ,19,0)</f>
        <v>919; ortofoto, streetview</v>
      </c>
      <c r="E105" s="207" t="str">
        <f>VLOOKUP('Souhrnná tabulka'!A105,'ORP České Budějovice'!E:AJ,21,0)&amp;"; "&amp;VLOOKUP('Souhrnná tabulka'!A105,'ORP České Budějovice'!E:AJ,25,0)</f>
        <v>2197; ÚAP</v>
      </c>
      <c r="F105" s="207" t="str">
        <f>VLOOKUP('Souhrnná tabulka'!A105,'ORP České Budějovice'!E:AJ,27,0)&amp;"; "&amp;VLOOKUP('Souhrnná tabulka'!A105,'ORP České Budějovice'!E:AJ,31,0)</f>
        <v>1535; ÚAP</v>
      </c>
      <c r="G105" s="207" t="str">
        <f>"VO - "&amp;VLOOKUP('Souhrnná tabulka'!A105,'ORP České Budějovice'!E:AJ,20,0)&amp;"; vodovod - "&amp;VLOOKUP('Souhrnná tabulka'!A105,'ORP České Budějovice'!E:AJ,26,0)&amp;"; kanalizace - "&amp;VLOOKUP('Souhrnná tabulka'!A105,'ORP České Budějovice'!E:AJ,32,0)</f>
        <v>VO - obec; vodovod - obec; kanalizace - obec</v>
      </c>
    </row>
    <row r="106" spans="1:7" x14ac:dyDescent="0.25">
      <c r="A106" s="207">
        <v>105</v>
      </c>
      <c r="B106" s="207" t="s">
        <v>156</v>
      </c>
      <c r="C106" s="207" t="s">
        <v>70</v>
      </c>
      <c r="D106" s="207" t="str">
        <f>VLOOKUP('Souhrnná tabulka'!A106,'ORP Blatná'!E:AJ,15,0)&amp;"; "&amp;VLOOKUP('Souhrnná tabulka'!A106,'ORP Blatná'!E:AJ,19,0)</f>
        <v>745; ortofoto, streetview</v>
      </c>
      <c r="E106" s="207" t="str">
        <f>VLOOKUP('Souhrnná tabulka'!A106,'ORP Blatná'!E:AJ,21,0)&amp;"; "&amp;VLOOKUP('Souhrnná tabulka'!A106,'ORP Blatná'!E:AJ,25,0)</f>
        <v>0; studny</v>
      </c>
      <c r="F106" s="207" t="str">
        <f>VLOOKUP('Souhrnná tabulka'!A106,'ORP Blatná'!E:AJ,27,0)&amp;"; "&amp;VLOOKUP('Souhrnná tabulka'!A106,'ORP Blatná'!E:AJ,31,0)</f>
        <v>1815; ÚAP</v>
      </c>
      <c r="G106" s="207" t="str">
        <f>"VO - "&amp;VLOOKUP('Souhrnná tabulka'!A106,'ORP Blatná'!E:AJ,20,0)&amp;"; vodovod - "&amp;VLOOKUP('Souhrnná tabulka'!A106,'ORP Blatná'!E:AJ,26,0)&amp;"; kanalizace - "&amp;VLOOKUP('Souhrnná tabulka'!A106,'ORP Blatná'!E:AJ,32,0)</f>
        <v>VO - obec; vodovod - ; kanalizace - obec</v>
      </c>
    </row>
    <row r="107" spans="1:7" x14ac:dyDescent="0.25">
      <c r="A107" s="207">
        <v>106</v>
      </c>
      <c r="B107" s="207" t="s">
        <v>581</v>
      </c>
      <c r="C107" s="207" t="s">
        <v>428</v>
      </c>
      <c r="D107" s="207" t="str">
        <f>VLOOKUP('Souhrnná tabulka'!A107,'ORP Tábor'!E:AJ,15,0)&amp;"; "&amp;VLOOKUP('Souhrnná tabulka'!A107,'ORP Tábor'!E:AJ,19,0)</f>
        <v>1978; ortofoto, streetview</v>
      </c>
      <c r="E107" s="207" t="str">
        <f>VLOOKUP('Souhrnná tabulka'!A107,'ORP Tábor'!E:AJ,21,0)&amp;"; "&amp;VLOOKUP('Souhrnná tabulka'!A107,'ORP Tábor'!E:AJ,25,0)</f>
        <v>0; ÚAP</v>
      </c>
      <c r="F107" s="207" t="str">
        <f>VLOOKUP('Souhrnná tabulka'!A107,'ORP Tábor'!E:AJ,27,0)&amp;"; "&amp;VLOOKUP('Souhrnná tabulka'!A107,'ORP Tábor'!E:AJ,31,0)</f>
        <v>2154; ÚAP</v>
      </c>
      <c r="G107" s="207" t="str">
        <f>"VO - "&amp;VLOOKUP('Souhrnná tabulka'!A107,'ORP Tábor'!E:AJ,20,0)&amp;"; vodovod - "&amp;VLOOKUP('Souhrnná tabulka'!A107,'ORP Tábor'!E:AJ,26,0)&amp;"; kanalizace - "&amp;VLOOKUP('Souhrnná tabulka'!A107,'ORP Tábor'!E:AJ,32,0)</f>
        <v>VO - obec; vodovod - nedohledatelný správce; kanalizace - nedohledatelný správce</v>
      </c>
    </row>
    <row r="108" spans="1:7" x14ac:dyDescent="0.25">
      <c r="A108" s="207">
        <v>107</v>
      </c>
      <c r="B108" s="207" t="s">
        <v>116</v>
      </c>
      <c r="C108" s="207" t="s">
        <v>201</v>
      </c>
      <c r="D108" s="207" t="str">
        <f>VLOOKUP('Souhrnná tabulka'!A108,'ORP České Budějovice'!E:AJ,15,0)&amp;"; "&amp;VLOOKUP('Souhrnná tabulka'!A108,'ORP České Budějovice'!E:AJ,19,0)</f>
        <v>0; ortofoto, streetview</v>
      </c>
      <c r="E108" s="207" t="str">
        <f>VLOOKUP('Souhrnná tabulka'!A108,'ORP České Budějovice'!E:AJ,21,0)&amp;"; "&amp;VLOOKUP('Souhrnná tabulka'!A108,'ORP České Budějovice'!E:AJ,25,0)</f>
        <v>0; není k dispozici</v>
      </c>
      <c r="F108" s="207" t="str">
        <f>VLOOKUP('Souhrnná tabulka'!A108,'ORP České Budějovice'!E:AJ,27,0)&amp;"; "&amp;VLOOKUP('Souhrnná tabulka'!A108,'ORP České Budějovice'!E:AJ,31,0)</f>
        <v>0; není k dispozici</v>
      </c>
      <c r="G108" s="207" t="str">
        <f>"VO - "&amp;VLOOKUP('Souhrnná tabulka'!A108,'ORP České Budějovice'!E:AJ,20,0)&amp;"; vodovod - "&amp;VLOOKUP('Souhrnná tabulka'!A108,'ORP České Budějovice'!E:AJ,26,0)&amp;"; kanalizace - "&amp;VLOOKUP('Souhrnná tabulka'!A108,'ORP České Budějovice'!E:AJ,32,0)</f>
        <v>VO - nemají veřejné osvětlení; vodovod - nedohledatelný správce; kanalizace - nedohledatelný správce</v>
      </c>
    </row>
    <row r="109" spans="1:7" x14ac:dyDescent="0.25">
      <c r="A109" s="207">
        <v>108</v>
      </c>
      <c r="B109" s="207" t="s">
        <v>143</v>
      </c>
      <c r="C109" s="207" t="s">
        <v>350</v>
      </c>
      <c r="D109" s="207" t="str">
        <f>VLOOKUP('Souhrnná tabulka'!A109,'ORP Strakonice'!E:AJ,15,0)&amp;"; "&amp;VLOOKUP('Souhrnná tabulka'!A109,'ORP Strakonice'!E:AJ,19,0)</f>
        <v>1429; ortofoto, streetview</v>
      </c>
      <c r="E109" s="207" t="str">
        <f>VLOOKUP('Souhrnná tabulka'!A109,'ORP Strakonice'!E:AJ,21,0)&amp;"; "&amp;VLOOKUP('Souhrnná tabulka'!A109,'ORP Strakonice'!E:AJ,25,0)</f>
        <v>0; data nejsou k dispozici</v>
      </c>
      <c r="F109" s="207" t="str">
        <f>VLOOKUP('Souhrnná tabulka'!A109,'ORP Strakonice'!E:AJ,27,0)&amp;"; "&amp;VLOOKUP('Souhrnná tabulka'!A109,'ORP Strakonice'!E:AJ,31,0)</f>
        <v>1066; ÚAP</v>
      </c>
      <c r="G109" s="207" t="str">
        <f>"VO - "&amp;VLOOKUP('Souhrnná tabulka'!A109,'ORP Strakonice'!E:AJ,20,0)&amp;"; vodovod - "&amp;VLOOKUP('Souhrnná tabulka'!A109,'ORP Strakonice'!E:AJ,26,0)&amp;"; kanalizace - "&amp;VLOOKUP('Souhrnná tabulka'!A109,'ORP Strakonice'!E:AJ,32,0)</f>
        <v>VO - obec; vodovod - nedohledatelný správce; kanalizace - město Strakonice</v>
      </c>
    </row>
    <row r="110" spans="1:7" x14ac:dyDescent="0.25">
      <c r="A110" s="207">
        <v>109</v>
      </c>
      <c r="B110" s="207" t="s">
        <v>516</v>
      </c>
      <c r="C110" s="207" t="s">
        <v>226</v>
      </c>
      <c r="D110" s="207" t="str">
        <f>VLOOKUP('Souhrnná tabulka'!A110,'ORP Písek'!E:AJ,15,0)&amp;"; "&amp;VLOOKUP('Souhrnná tabulka'!A110,'ORP Písek'!E:AJ,19,0)</f>
        <v>2200; ortofoto, streetview</v>
      </c>
      <c r="E110" s="207" t="str">
        <f>VLOOKUP('Souhrnná tabulka'!A110,'ORP Písek'!E:AJ,21,0)&amp;"; "&amp;VLOOKUP('Souhrnná tabulka'!A110,'ORP Písek'!E:AJ,25,0)</f>
        <v>; data nejsou k dispozici</v>
      </c>
      <c r="F110" s="207" t="str">
        <f>VLOOKUP('Souhrnná tabulka'!A110,'ORP Písek'!E:AJ,27,0)&amp;"; "&amp;VLOOKUP('Souhrnná tabulka'!A110,'ORP Písek'!E:AJ,31,0)</f>
        <v>2665; ÚAP</v>
      </c>
      <c r="G110" s="207" t="str">
        <f>"VO - "&amp;VLOOKUP('Souhrnná tabulka'!A110,'ORP Písek'!E:AJ,20,0)&amp;"; vodovod - "&amp;VLOOKUP('Souhrnná tabulka'!A110,'ORP Písek'!E:AJ,26,0)&amp;"; kanalizace - "&amp;VLOOKUP('Souhrnná tabulka'!A110,'ORP Písek'!E:AJ,32,0)</f>
        <v>VO - obec; vodovod - nedohledatelný správce; kanalizace - obec</v>
      </c>
    </row>
    <row r="111" spans="1:7" x14ac:dyDescent="0.25">
      <c r="A111" s="207">
        <v>110</v>
      </c>
      <c r="B111" s="207" t="s">
        <v>548</v>
      </c>
      <c r="C111" s="207" t="s">
        <v>475</v>
      </c>
      <c r="D111" s="207" t="str">
        <f>VLOOKUP('Souhrnná tabulka'!A111,'ORP Třeboň'!E:AJ,15,0)&amp;"; "&amp;VLOOKUP('Souhrnná tabulka'!A111,'ORP Třeboň'!E:AJ,19,0)</f>
        <v>1330; ortofoto, streetview</v>
      </c>
      <c r="E111" s="207" t="str">
        <f>VLOOKUP('Souhrnná tabulka'!A111,'ORP Třeboň'!E:AJ,21,0)&amp;"; "&amp;VLOOKUP('Souhrnná tabulka'!A111,'ORP Třeboň'!E:AJ,25,0)</f>
        <v>0; ÚAP</v>
      </c>
      <c r="F111" s="207" t="str">
        <f>VLOOKUP('Souhrnná tabulka'!A111,'ORP Třeboň'!E:AJ,27,0)&amp;"; "&amp;VLOOKUP('Souhrnná tabulka'!A111,'ORP Třeboň'!E:AJ,31,0)</f>
        <v>0; ÚAP</v>
      </c>
      <c r="G111" s="207" t="str">
        <f>"VO - "&amp;VLOOKUP('Souhrnná tabulka'!A111,'ORP Třeboň'!E:AJ,20,0)&amp;"; vodovod - "&amp;VLOOKUP('Souhrnná tabulka'!A111,'ORP Třeboň'!E:AJ,26,0)&amp;"; kanalizace - "&amp;VLOOKUP('Souhrnná tabulka'!A111,'ORP Třeboň'!E:AJ,32,0)</f>
        <v>VO - obec; vodovod - ČEVAK; kanalizace - nedohledatelný správce</v>
      </c>
    </row>
    <row r="112" spans="1:7" x14ac:dyDescent="0.25">
      <c r="A112" s="207">
        <v>111</v>
      </c>
      <c r="B112" s="207" t="s">
        <v>111</v>
      </c>
      <c r="C112" s="207" t="s">
        <v>201</v>
      </c>
      <c r="D112" s="207" t="str">
        <f>VLOOKUP('Souhrnná tabulka'!A112,'ORP České Budějovice'!E:AJ,15,0)&amp;"; "&amp;VLOOKUP('Souhrnná tabulka'!A112,'ORP České Budějovice'!E:AJ,19,0)</f>
        <v>2170; ortofoto, streetview</v>
      </c>
      <c r="E112" s="207" t="str">
        <f>VLOOKUP('Souhrnná tabulka'!A112,'ORP České Budějovice'!E:AJ,21,0)&amp;"; "&amp;VLOOKUP('Souhrnná tabulka'!A112,'ORP České Budějovice'!E:AJ,25,0)</f>
        <v>1348; ÚAP</v>
      </c>
      <c r="F112" s="207" t="str">
        <f>VLOOKUP('Souhrnná tabulka'!A112,'ORP České Budějovice'!E:AJ,27,0)&amp;"; "&amp;VLOOKUP('Souhrnná tabulka'!A112,'ORP České Budějovice'!E:AJ,31,0)</f>
        <v>640; ÚAP</v>
      </c>
      <c r="G112" s="207" t="str">
        <f>"VO - "&amp;VLOOKUP('Souhrnná tabulka'!A112,'ORP České Budějovice'!E:AJ,20,0)&amp;"; vodovod - "&amp;VLOOKUP('Souhrnná tabulka'!A112,'ORP České Budějovice'!E:AJ,26,0)&amp;"; kanalizace - "&amp;VLOOKUP('Souhrnná tabulka'!A112,'ORP České Budějovice'!E:AJ,32,0)</f>
        <v>VO - obec; vodovod - obec; kanalizace - obec</v>
      </c>
    </row>
    <row r="113" spans="1:7" x14ac:dyDescent="0.25">
      <c r="A113" s="207">
        <v>112</v>
      </c>
      <c r="B113" s="207" t="s">
        <v>405</v>
      </c>
      <c r="C113" s="207" t="s">
        <v>350</v>
      </c>
      <c r="D113" s="207" t="str">
        <f>VLOOKUP('Souhrnná tabulka'!A113,'ORP Strakonice'!E:AJ,15,0)&amp;"; "&amp;VLOOKUP('Souhrnná tabulka'!A113,'ORP Strakonice'!E:AJ,19,0)</f>
        <v>1055; ortofoto, streetview</v>
      </c>
      <c r="E113" s="207" t="str">
        <f>VLOOKUP('Souhrnná tabulka'!A113,'ORP Strakonice'!E:AJ,21,0)&amp;"; "&amp;VLOOKUP('Souhrnná tabulka'!A113,'ORP Strakonice'!E:AJ,25,0)</f>
        <v>0; data nejsou k dispozici</v>
      </c>
      <c r="F113" s="207" t="str">
        <f>VLOOKUP('Souhrnná tabulka'!A113,'ORP Strakonice'!E:AJ,27,0)&amp;"; "&amp;VLOOKUP('Souhrnná tabulka'!A113,'ORP Strakonice'!E:AJ,31,0)</f>
        <v>1060; ÚAP</v>
      </c>
      <c r="G113" s="207" t="str">
        <f>"VO - "&amp;VLOOKUP('Souhrnná tabulka'!A113,'ORP Strakonice'!E:AJ,20,0)&amp;"; vodovod - "&amp;VLOOKUP('Souhrnná tabulka'!A113,'ORP Strakonice'!E:AJ,26,0)&amp;"; kanalizace - "&amp;VLOOKUP('Souhrnná tabulka'!A113,'ORP Strakonice'!E:AJ,32,0)</f>
        <v>VO - obec; vodovod - nedohledatelný správce; kanalizace - město Strakonice</v>
      </c>
    </row>
    <row r="114" spans="1:7" x14ac:dyDescent="0.25">
      <c r="A114" s="207">
        <v>113</v>
      </c>
      <c r="B114" s="207" t="s">
        <v>569</v>
      </c>
      <c r="C114" s="207" t="s">
        <v>298</v>
      </c>
      <c r="D114" s="207" t="str">
        <f>VLOOKUP('Souhrnná tabulka'!A114,'ORP Dačice'!E:AJ,15,0)&amp;"; "&amp;VLOOKUP('Souhrnná tabulka'!A114,'ORP Dačice'!E:AJ,19,0)</f>
        <v>983; ortofoto, streetview</v>
      </c>
      <c r="E114" s="207" t="str">
        <f>VLOOKUP('Souhrnná tabulka'!A114,'ORP Dačice'!E:AJ,21,0)&amp;"; "&amp;VLOOKUP('Souhrnná tabulka'!A114,'ORP Dačice'!E:AJ,25,0)</f>
        <v>0; ÚAP</v>
      </c>
      <c r="F114" s="207" t="str">
        <f>VLOOKUP('Souhrnná tabulka'!A114,'ORP Dačice'!E:AJ,27,0)&amp;"; "&amp;VLOOKUP('Souhrnná tabulka'!A114,'ORP Dačice'!E:AJ,31,0)</f>
        <v>1083; ÚAP</v>
      </c>
      <c r="G114" s="207" t="str">
        <f>"VO - "&amp;VLOOKUP('Souhrnná tabulka'!A114,'ORP Dačice'!E:AJ,20,0)&amp;"; vodovod - "&amp;VLOOKUP('Souhrnná tabulka'!A114,'ORP Dačice'!E:AJ,26,0)&amp;"; kanalizace - "&amp;VLOOKUP('Souhrnná tabulka'!A114,'ORP Dačice'!E:AJ,32,0)</f>
        <v>VO - obec; vodovod - Zemědělské družstvo Budíškovice; kanalizace - obec</v>
      </c>
    </row>
    <row r="115" spans="1:7" x14ac:dyDescent="0.25">
      <c r="A115" s="207">
        <v>114</v>
      </c>
      <c r="B115" s="207" t="s">
        <v>582</v>
      </c>
      <c r="C115" s="207" t="s">
        <v>428</v>
      </c>
      <c r="D115" s="207" t="str">
        <f>VLOOKUP('Souhrnná tabulka'!A115,'ORP Tábor'!E:AJ,15,0)&amp;"; "&amp;VLOOKUP('Souhrnná tabulka'!A115,'ORP Tábor'!E:AJ,19,0)</f>
        <v>1642; ortofoto, streetview</v>
      </c>
      <c r="E115" s="207" t="str">
        <f>VLOOKUP('Souhrnná tabulka'!A115,'ORP Tábor'!E:AJ,21,0)&amp;"; "&amp;VLOOKUP('Souhrnná tabulka'!A115,'ORP Tábor'!E:AJ,25,0)</f>
        <v>5254; ÚAP</v>
      </c>
      <c r="F115" s="207" t="str">
        <f>VLOOKUP('Souhrnná tabulka'!A115,'ORP Tábor'!E:AJ,27,0)&amp;"; "&amp;VLOOKUP('Souhrnná tabulka'!A115,'ORP Tábor'!E:AJ,31,0)</f>
        <v>1546; ÚAP</v>
      </c>
      <c r="G115" s="207" t="str">
        <f>"VO - "&amp;VLOOKUP('Souhrnná tabulka'!A115,'ORP Tábor'!E:AJ,20,0)&amp;"; vodovod - "&amp;VLOOKUP('Souhrnná tabulka'!A115,'ORP Tábor'!E:AJ,26,0)&amp;"; kanalizace - "&amp;VLOOKUP('Souhrnná tabulka'!A115,'ORP Tábor'!E:AJ,32,0)</f>
        <v>VO - obec; vodovod - město Tábor; kanalizace - nedohledatelný správce</v>
      </c>
    </row>
    <row r="116" spans="1:7" x14ac:dyDescent="0.25">
      <c r="A116" s="207">
        <v>115</v>
      </c>
      <c r="B116" s="207" t="s">
        <v>184</v>
      </c>
      <c r="C116" s="207" t="s">
        <v>350</v>
      </c>
      <c r="D116" s="207" t="str">
        <f>VLOOKUP('Souhrnná tabulka'!A116,'ORP Strakonice'!E:AJ,15,0)&amp;"; "&amp;VLOOKUP('Souhrnná tabulka'!A116,'ORP Strakonice'!E:AJ,19,0)</f>
        <v>520; ortofoto, streetview</v>
      </c>
      <c r="E116" s="207" t="str">
        <f>VLOOKUP('Souhrnná tabulka'!A116,'ORP Strakonice'!E:AJ,21,0)&amp;"; "&amp;VLOOKUP('Souhrnná tabulka'!A116,'ORP Strakonice'!E:AJ,25,0)</f>
        <v>0; data nejsou k dispozici</v>
      </c>
      <c r="F116" s="207" t="str">
        <f>VLOOKUP('Souhrnná tabulka'!A116,'ORP Strakonice'!E:AJ,27,0)&amp;"; "&amp;VLOOKUP('Souhrnná tabulka'!A116,'ORP Strakonice'!E:AJ,31,0)</f>
        <v>735; ÚAP</v>
      </c>
      <c r="G116" s="207" t="str">
        <f>"VO - "&amp;VLOOKUP('Souhrnná tabulka'!A116,'ORP Strakonice'!E:AJ,20,0)&amp;"; vodovod - "&amp;VLOOKUP('Souhrnná tabulka'!A116,'ORP Strakonice'!E:AJ,26,0)&amp;"; kanalizace - "&amp;VLOOKUP('Souhrnná tabulka'!A116,'ORP Strakonice'!E:AJ,32,0)</f>
        <v>VO - obec; vodovod - nedohledatelný správce; kanalizace - Město Strakonice</v>
      </c>
    </row>
    <row r="117" spans="1:7" x14ac:dyDescent="0.25">
      <c r="A117" s="207">
        <v>116</v>
      </c>
      <c r="B117" s="207" t="s">
        <v>317</v>
      </c>
      <c r="C117" s="207" t="s">
        <v>428</v>
      </c>
      <c r="D117" s="207" t="str">
        <f>VLOOKUP('Souhrnná tabulka'!A117,'ORP Tábor'!E:AJ,15,0)&amp;"; "&amp;VLOOKUP('Souhrnná tabulka'!A117,'ORP Tábor'!E:AJ,19,0)</f>
        <v>1793; ortofoto, streetview</v>
      </c>
      <c r="E117" s="207" t="str">
        <f>VLOOKUP('Souhrnná tabulka'!A117,'ORP Tábor'!E:AJ,21,0)&amp;"; "&amp;VLOOKUP('Souhrnná tabulka'!A117,'ORP Tábor'!E:AJ,25,0)</f>
        <v>2100; ÚAP</v>
      </c>
      <c r="F117" s="207" t="str">
        <f>VLOOKUP('Souhrnná tabulka'!A117,'ORP Tábor'!E:AJ,27,0)&amp;"; "&amp;VLOOKUP('Souhrnná tabulka'!A117,'ORP Tábor'!E:AJ,31,0)</f>
        <v>2792; ÚAP</v>
      </c>
      <c r="G117" s="207" t="str">
        <f>"VO - "&amp;VLOOKUP('Souhrnná tabulka'!A117,'ORP Tábor'!E:AJ,20,0)&amp;"; vodovod - "&amp;VLOOKUP('Souhrnná tabulka'!A117,'ORP Tábor'!E:AJ,26,0)&amp;"; kanalizace - "&amp;VLOOKUP('Souhrnná tabulka'!A117,'ORP Tábor'!E:AJ,32,0)</f>
        <v>VO - obec; vodovod - nedohledatelný správce; kanalizace - nedohledatelný správce</v>
      </c>
    </row>
    <row r="118" spans="1:7" x14ac:dyDescent="0.25">
      <c r="A118" s="207">
        <v>117</v>
      </c>
      <c r="B118" s="207" t="s">
        <v>531</v>
      </c>
      <c r="C118" s="207" t="s">
        <v>475</v>
      </c>
      <c r="D118" s="207" t="str">
        <f>VLOOKUP('Souhrnná tabulka'!A118,'ORP Třeboň'!E:AJ,15,0)&amp;"; "&amp;VLOOKUP('Souhrnná tabulka'!A118,'ORP Třeboň'!E:AJ,19,0)</f>
        <v>1450; měření v ArcMap</v>
      </c>
      <c r="E118" s="207" t="str">
        <f>VLOOKUP('Souhrnná tabulka'!A118,'ORP Třeboň'!E:AJ,21,0)&amp;"; "&amp;VLOOKUP('Souhrnná tabulka'!A118,'ORP Třeboň'!E:AJ,25,0)</f>
        <v>3565; ÚAP</v>
      </c>
      <c r="F118" s="207" t="str">
        <f>VLOOKUP('Souhrnná tabulka'!A118,'ORP Třeboň'!E:AJ,27,0)&amp;"; "&amp;VLOOKUP('Souhrnná tabulka'!A118,'ORP Třeboň'!E:AJ,31,0)</f>
        <v>1404; ÚAP</v>
      </c>
      <c r="G118" s="207" t="str">
        <f>"VO - "&amp;VLOOKUP('Souhrnná tabulka'!A118,'ORP Třeboň'!E:AJ,20,0)&amp;"; vodovod - "&amp;VLOOKUP('Souhrnná tabulka'!A118,'ORP Třeboň'!E:AJ,26,0)&amp;"; kanalizace - "&amp;VLOOKUP('Souhrnná tabulka'!A118,'ORP Třeboň'!E:AJ,32,0)</f>
        <v>VO - obec; vodovod - nedohledatelný správce; kanalizace - Jihočeský kraj</v>
      </c>
    </row>
    <row r="119" spans="1:7" x14ac:dyDescent="0.25">
      <c r="A119" s="207">
        <v>118</v>
      </c>
      <c r="B119" s="207" t="s">
        <v>602</v>
      </c>
      <c r="C119" s="207" t="s">
        <v>298</v>
      </c>
      <c r="D119" s="207" t="str">
        <f>VLOOKUP('Souhrnná tabulka'!A119,'ORP Dačice'!E:AJ,15,0)&amp;"; "&amp;VLOOKUP('Souhrnná tabulka'!A119,'ORP Dačice'!E:AJ,19,0)</f>
        <v>1236; ortofoto, streetview</v>
      </c>
      <c r="E119" s="207" t="str">
        <f>VLOOKUP('Souhrnná tabulka'!A119,'ORP Dačice'!E:AJ,21,0)&amp;"; "&amp;VLOOKUP('Souhrnná tabulka'!A119,'ORP Dačice'!E:AJ,25,0)</f>
        <v>2812; ÚAP</v>
      </c>
      <c r="F119" s="207" t="str">
        <f>VLOOKUP('Souhrnná tabulka'!A119,'ORP Dačice'!E:AJ,27,0)&amp;"; "&amp;VLOOKUP('Souhrnná tabulka'!A119,'ORP Dačice'!E:AJ,31,0)</f>
        <v>463; ÚAP</v>
      </c>
      <c r="G119" s="207" t="str">
        <f>"VO - "&amp;VLOOKUP('Souhrnná tabulka'!A119,'ORP Dačice'!E:AJ,20,0)&amp;"; vodovod - "&amp;VLOOKUP('Souhrnná tabulka'!A119,'ORP Dačice'!E:AJ,26,0)&amp;"; kanalizace - "&amp;VLOOKUP('Souhrnná tabulka'!A119,'ORP Dačice'!E:AJ,32,0)</f>
        <v>VO - obec; vodovod - obec; kanalizace - obec</v>
      </c>
    </row>
    <row r="120" spans="1:7" x14ac:dyDescent="0.25">
      <c r="A120" s="207">
        <v>119</v>
      </c>
      <c r="B120" s="207" t="s">
        <v>609</v>
      </c>
      <c r="C120" s="207" t="s">
        <v>483</v>
      </c>
      <c r="D120" s="207" t="str">
        <f>VLOOKUP('Souhrnná tabulka'!A120,'ORP Milevsko'!E:AJ,15,0)&amp;"; "&amp;VLOOKUP('Souhrnná tabulka'!A120,'ORP Milevsko'!E:AJ,19,0)</f>
        <v>1512; ortofoto, streetview</v>
      </c>
      <c r="E120" s="207" t="str">
        <f>VLOOKUP('Souhrnná tabulka'!A120,'ORP Milevsko'!E:AJ,21,0)&amp;"; "&amp;VLOOKUP('Souhrnná tabulka'!A120,'ORP Milevsko'!E:AJ,25,0)</f>
        <v>0; není k dispozici</v>
      </c>
      <c r="F120" s="207" t="str">
        <f>VLOOKUP('Souhrnná tabulka'!A120,'ORP Milevsko'!E:AJ,27,0)&amp;"; "&amp;VLOOKUP('Souhrnná tabulka'!A120,'ORP Milevsko'!E:AJ,31,0)</f>
        <v>1477; ÚAP</v>
      </c>
      <c r="G120" s="207" t="str">
        <f>"VO - "&amp;VLOOKUP('Souhrnná tabulka'!A120,'ORP Milevsko'!E:AJ,20,0)&amp;"; vodovod - "&amp;VLOOKUP('Souhrnná tabulka'!A120,'ORP Milevsko'!E:AJ,26,0)&amp;"; kanalizace - "&amp;VLOOKUP('Souhrnná tabulka'!A120,'ORP Milevsko'!E:AJ,32,0)</f>
        <v>VO - obec; vodovod - nedohledatelný správce; kanalizace - Město Milevsko</v>
      </c>
    </row>
    <row r="121" spans="1:7" x14ac:dyDescent="0.25">
      <c r="A121" s="207">
        <v>120</v>
      </c>
      <c r="B121" s="207" t="s">
        <v>341</v>
      </c>
      <c r="C121" s="207" t="s">
        <v>416</v>
      </c>
      <c r="D121" s="207" t="str">
        <f>VLOOKUP('Souhrnná tabulka'!A121,'ORP Soběslav'!E:AJ,15,0)&amp;"; "&amp;VLOOKUP('Souhrnná tabulka'!A121,'ORP Soběslav'!E:AJ,19,0)</f>
        <v>960; ortofoto, streetview</v>
      </c>
      <c r="E121" s="207" t="str">
        <f>VLOOKUP('Souhrnná tabulka'!A121,'ORP Soběslav'!E:AJ,21,0)&amp;"; "&amp;VLOOKUP('Souhrnná tabulka'!A121,'ORP Soběslav'!E:AJ,25,0)</f>
        <v>; není k dispozici</v>
      </c>
      <c r="F121" s="207" t="str">
        <f>VLOOKUP('Souhrnná tabulka'!A121,'ORP Soběslav'!E:AJ,27,0)&amp;"; "&amp;VLOOKUP('Souhrnná tabulka'!A121,'ORP Soběslav'!E:AJ,31,0)</f>
        <v>0; ÚAP</v>
      </c>
      <c r="G121" s="207" t="str">
        <f>"VO - "&amp;VLOOKUP('Souhrnná tabulka'!A121,'ORP Soběslav'!E:AJ,20,0)&amp;"; vodovod - "&amp;VLOOKUP('Souhrnná tabulka'!A121,'ORP Soběslav'!E:AJ,26,0)&amp;"; kanalizace - "&amp;VLOOKUP('Souhrnná tabulka'!A121,'ORP Soběslav'!E:AJ,32,0)</f>
        <v>VO - obec; vodovod - nedohledatelný správce; kanalizace - AQUASERV</v>
      </c>
    </row>
    <row r="122" spans="1:7" x14ac:dyDescent="0.25">
      <c r="A122" s="207">
        <v>121</v>
      </c>
      <c r="B122" s="207" t="s">
        <v>555</v>
      </c>
      <c r="C122" s="207" t="s">
        <v>205</v>
      </c>
      <c r="D122" s="207" t="str">
        <f>VLOOKUP('Souhrnná tabulka'!A122,'ORP Jindřichův Hradec'!E:AJ,15,0)&amp;"; "&amp;VLOOKUP('Souhrnná tabulka'!A122,'ORP Jindřichův Hradec'!E:AJ,19,0)</f>
        <v>1598; ortofoto, streetview</v>
      </c>
      <c r="E122" s="207" t="str">
        <f>VLOOKUP('Souhrnná tabulka'!A122,'ORP Jindřichův Hradec'!E:AJ,21,0)&amp;"; "&amp;VLOOKUP('Souhrnná tabulka'!A122,'ORP Jindřichův Hradec'!E:AJ,25,0)</f>
        <v>0; ÚAP</v>
      </c>
      <c r="F122" s="207" t="str">
        <f>VLOOKUP('Souhrnná tabulka'!A122,'ORP Jindřichův Hradec'!E:AJ,27,0)&amp;"; "&amp;VLOOKUP('Souhrnná tabulka'!A122,'ORP Jindřichův Hradec'!E:AJ,31,0)</f>
        <v>3322; ÚAP</v>
      </c>
      <c r="G122" s="207" t="str">
        <f>"VO - "&amp;VLOOKUP('Souhrnná tabulka'!A122,'ORP Jindřichův Hradec'!E:AJ,20,0)&amp;"; vodovod - "&amp;VLOOKUP('Souhrnná tabulka'!A122,'ORP Jindřichův Hradec'!E:AJ,26,0)&amp;"; kanalizace - "&amp;VLOOKUP('Souhrnná tabulka'!A122,'ORP Jindřichův Hradec'!E:AJ,32,0)</f>
        <v>VO - obec; vodovod - ČEVAK; kanalizace - obec</v>
      </c>
    </row>
    <row r="123" spans="1:7" x14ac:dyDescent="0.25">
      <c r="A123" s="207">
        <v>122</v>
      </c>
      <c r="B123" s="207" t="s">
        <v>147</v>
      </c>
      <c r="C123" s="207" t="s">
        <v>350</v>
      </c>
      <c r="D123" s="207" t="str">
        <f>VLOOKUP('Souhrnná tabulka'!A123,'ORP Strakonice'!E:AJ,15,0)&amp;"; "&amp;VLOOKUP('Souhrnná tabulka'!A123,'ORP Strakonice'!E:AJ,19,0)</f>
        <v>1279; ortofoto, streetview</v>
      </c>
      <c r="E123" s="207" t="str">
        <f>VLOOKUP('Souhrnná tabulka'!A123,'ORP Strakonice'!E:AJ,21,0)&amp;"; "&amp;VLOOKUP('Souhrnná tabulka'!A123,'ORP Strakonice'!E:AJ,25,0)</f>
        <v>0; ÚAP</v>
      </c>
      <c r="F123" s="207" t="str">
        <f>VLOOKUP('Souhrnná tabulka'!A123,'ORP Strakonice'!E:AJ,27,0)&amp;"; "&amp;VLOOKUP('Souhrnná tabulka'!A123,'ORP Strakonice'!E:AJ,31,0)</f>
        <v>975; ÚAP</v>
      </c>
      <c r="G123" s="207" t="str">
        <f>"VO - "&amp;VLOOKUP('Souhrnná tabulka'!A123,'ORP Strakonice'!E:AJ,20,0)&amp;"; vodovod - "&amp;VLOOKUP('Souhrnná tabulka'!A123,'ORP Strakonice'!E:AJ,26,0)&amp;"; kanalizace - "&amp;VLOOKUP('Souhrnná tabulka'!A123,'ORP Strakonice'!E:AJ,32,0)</f>
        <v>VO - obec; vodovod - ČEVAK; kanalizace - město Strakonice</v>
      </c>
    </row>
    <row r="124" spans="1:7" x14ac:dyDescent="0.25">
      <c r="A124" s="207">
        <v>123</v>
      </c>
      <c r="B124" s="207" t="s">
        <v>349</v>
      </c>
      <c r="C124" s="207" t="s">
        <v>478</v>
      </c>
      <c r="D124" s="207" t="str">
        <f>VLOOKUP('Souhrnná tabulka'!A124,'ORP Prachatice'!E:AJ,15,0)&amp;"; "&amp;VLOOKUP('Souhrnná tabulka'!A124,'ORP Prachatice'!E:AJ,19,0)</f>
        <v>78; ortofoto, streetview</v>
      </c>
      <c r="E124" s="207" t="str">
        <f>VLOOKUP('Souhrnná tabulka'!A124,'ORP Prachatice'!E:AJ,21,0)&amp;"; "&amp;VLOOKUP('Souhrnná tabulka'!A124,'ORP Prachatice'!E:AJ,25,0)</f>
        <v>5241; ÚAP</v>
      </c>
      <c r="F124" s="207" t="str">
        <f>VLOOKUP('Souhrnná tabulka'!A124,'ORP Prachatice'!E:AJ,27,0)&amp;"; "&amp;VLOOKUP('Souhrnná tabulka'!A124,'ORP Prachatice'!E:AJ,31,0)</f>
        <v>1056; UAP</v>
      </c>
      <c r="G124" s="207" t="str">
        <f>"VO - "&amp;VLOOKUP('Souhrnná tabulka'!A124,'ORP Prachatice'!E:AJ,20,0)&amp;"; vodovod - "&amp;VLOOKUP('Souhrnná tabulka'!A124,'ORP Prachatice'!E:AJ,26,0)&amp;"; kanalizace - "&amp;VLOOKUP('Souhrnná tabulka'!A124,'ORP Prachatice'!E:AJ,32,0)</f>
        <v>VO - obec; vodovod - Město Prachatice, ZEFA Volary s.r.o.; kanalizace - obec</v>
      </c>
    </row>
    <row r="125" spans="1:7" x14ac:dyDescent="0.25">
      <c r="A125" s="207">
        <v>124</v>
      </c>
      <c r="B125" s="207" t="s">
        <v>534</v>
      </c>
      <c r="C125" s="207" t="s">
        <v>205</v>
      </c>
      <c r="D125" s="207" t="str">
        <f>VLOOKUP('Souhrnná tabulka'!A125,'ORP Jindřichův Hradec'!E:AJ,15,0)&amp;"; "&amp;VLOOKUP('Souhrnná tabulka'!A125,'ORP Jindřichův Hradec'!E:AJ,19,0)</f>
        <v>2292; ortofoto, streetview</v>
      </c>
      <c r="E125" s="207" t="str">
        <f>VLOOKUP('Souhrnná tabulka'!A125,'ORP Jindřichův Hradec'!E:AJ,21,0)&amp;"; "&amp;VLOOKUP('Souhrnná tabulka'!A125,'ORP Jindřichův Hradec'!E:AJ,25,0)</f>
        <v>0; data nejsou k dispozici</v>
      </c>
      <c r="F125" s="207" t="str">
        <f>VLOOKUP('Souhrnná tabulka'!A125,'ORP Jindřichův Hradec'!E:AJ,27,0)&amp;"; "&amp;VLOOKUP('Souhrnná tabulka'!A125,'ORP Jindřichův Hradec'!E:AJ,31,0)</f>
        <v>1600; ÚAP + kontrola pasport</v>
      </c>
      <c r="G125" s="207" t="str">
        <f>"VO - "&amp;VLOOKUP('Souhrnná tabulka'!A125,'ORP Jindřichův Hradec'!E:AJ,20,0)&amp;"; vodovod - "&amp;VLOOKUP('Souhrnná tabulka'!A125,'ORP Jindřichův Hradec'!E:AJ,26,0)&amp;"; kanalizace - "&amp;VLOOKUP('Souhrnná tabulka'!A125,'ORP Jindřichův Hradec'!E:AJ,32,0)</f>
        <v>VO - obec; vodovod - nedohledatelný správce; kanalizace - obec</v>
      </c>
    </row>
    <row r="126" spans="1:7" x14ac:dyDescent="0.25">
      <c r="A126" s="207">
        <v>125</v>
      </c>
      <c r="B126" s="207" t="s">
        <v>66</v>
      </c>
      <c r="C126" s="207" t="s">
        <v>236</v>
      </c>
      <c r="D126" s="207" t="str">
        <f>VLOOKUP('Souhrnná tabulka'!A126,'ORP Vimperk'!E:AJ,15,0)&amp;"; "&amp;VLOOKUP('Souhrnná tabulka'!A126,'ORP Vimperk'!E:AJ,19,0)</f>
        <v>404; ortofoto, streetview</v>
      </c>
      <c r="E126" s="207" t="str">
        <f>VLOOKUP('Souhrnná tabulka'!A126,'ORP Vimperk'!E:AJ,21,0)&amp;"; "&amp;VLOOKUP('Souhrnná tabulka'!A126,'ORP Vimperk'!E:AJ,25,0)</f>
        <v>2214; ÚAP</v>
      </c>
      <c r="F126" s="207" t="str">
        <f>VLOOKUP('Souhrnná tabulka'!A126,'ORP Vimperk'!E:AJ,27,0)&amp;"; "&amp;VLOOKUP('Souhrnná tabulka'!A126,'ORP Vimperk'!E:AJ,31,0)</f>
        <v>182; ÚAP</v>
      </c>
      <c r="G126" s="207" t="str">
        <f>"VO - "&amp;VLOOKUP('Souhrnná tabulka'!A126,'ORP Vimperk'!E:AJ,20,0)&amp;"; vodovod - "&amp;VLOOKUP('Souhrnná tabulka'!A126,'ORP Vimperk'!E:AJ,26,0)&amp;"; kanalizace - "&amp;VLOOKUP('Souhrnná tabulka'!A126,'ORP Vimperk'!E:AJ,32,0)</f>
        <v>VO - obec; vodovod - nedohledatelný správce; kanalizace - nedohledatelný správce</v>
      </c>
    </row>
    <row r="127" spans="1:7" x14ac:dyDescent="0.25">
      <c r="A127" s="207">
        <v>126</v>
      </c>
      <c r="B127" s="207" t="s">
        <v>54</v>
      </c>
      <c r="C127" s="207" t="s">
        <v>70</v>
      </c>
      <c r="D127" s="207" t="str">
        <f>VLOOKUP('Souhrnná tabulka'!A127,'ORP Blatná'!E:AJ,15,0)&amp;"; "&amp;VLOOKUP('Souhrnná tabulka'!A127,'ORP Blatná'!E:AJ,19,0)</f>
        <v>1224; ortofoto, streetview</v>
      </c>
      <c r="E127" s="207" t="str">
        <f>VLOOKUP('Souhrnná tabulka'!A127,'ORP Blatná'!E:AJ,21,0)&amp;"; "&amp;VLOOKUP('Souhrnná tabulka'!A127,'ORP Blatná'!E:AJ,25,0)</f>
        <v>0; studny</v>
      </c>
      <c r="F127" s="207" t="str">
        <f>VLOOKUP('Souhrnná tabulka'!A127,'ORP Blatná'!E:AJ,27,0)&amp;"; "&amp;VLOOKUP('Souhrnná tabulka'!A127,'ORP Blatná'!E:AJ,31,0)</f>
        <v>2400; ÚAP</v>
      </c>
      <c r="G127" s="207" t="str">
        <f>"VO - "&amp;VLOOKUP('Souhrnná tabulka'!A127,'ORP Blatná'!E:AJ,20,0)&amp;"; vodovod - "&amp;VLOOKUP('Souhrnná tabulka'!A127,'ORP Blatná'!E:AJ,26,0)&amp;"; kanalizace - "&amp;VLOOKUP('Souhrnná tabulka'!A127,'ORP Blatná'!E:AJ,32,0)</f>
        <v>VO - obec; vodovod - ; kanalizace - obec</v>
      </c>
    </row>
    <row r="128" spans="1:7" x14ac:dyDescent="0.25">
      <c r="A128" s="207">
        <v>127</v>
      </c>
      <c r="B128" s="207" t="s">
        <v>501</v>
      </c>
      <c r="C128" s="207" t="s">
        <v>226</v>
      </c>
      <c r="D128" s="207" t="str">
        <f>VLOOKUP('Souhrnná tabulka'!A128,'ORP Písek'!E:AJ,15,0)&amp;"; "&amp;VLOOKUP('Souhrnná tabulka'!A128,'ORP Písek'!E:AJ,19,0)</f>
        <v>1077; ortofoto, streetview</v>
      </c>
      <c r="E128" s="207" t="str">
        <f>VLOOKUP('Souhrnná tabulka'!A128,'ORP Písek'!E:AJ,21,0)&amp;"; "&amp;VLOOKUP('Souhrnná tabulka'!A128,'ORP Písek'!E:AJ,25,0)</f>
        <v>1876; ÚAP</v>
      </c>
      <c r="F128" s="207" t="str">
        <f>VLOOKUP('Souhrnná tabulka'!A128,'ORP Písek'!E:AJ,27,0)&amp;"; "&amp;VLOOKUP('Souhrnná tabulka'!A128,'ORP Písek'!E:AJ,31,0)</f>
        <v>1629; ÚAP</v>
      </c>
      <c r="G128" s="207" t="str">
        <f>"VO - "&amp;VLOOKUP('Souhrnná tabulka'!A128,'ORP Písek'!E:AJ,20,0)&amp;"; vodovod - "&amp;VLOOKUP('Souhrnná tabulka'!A128,'ORP Písek'!E:AJ,26,0)&amp;"; kanalizace - "&amp;VLOOKUP('Souhrnná tabulka'!A128,'ORP Písek'!E:AJ,32,0)</f>
        <v>VO - obec; vodovod - obec; kanalizace - obec</v>
      </c>
    </row>
    <row r="129" spans="1:7" x14ac:dyDescent="0.25">
      <c r="A129" s="207">
        <v>128</v>
      </c>
      <c r="B129" s="207" t="s">
        <v>529</v>
      </c>
      <c r="C129" s="207" t="s">
        <v>205</v>
      </c>
      <c r="D129" s="207" t="str">
        <f>VLOOKUP('Souhrnná tabulka'!A129,'ORP Jindřichův Hradec'!E:AJ,15,0)&amp;"; "&amp;VLOOKUP('Souhrnná tabulka'!A129,'ORP Jindřichův Hradec'!E:AJ,19,0)</f>
        <v>1443; ortofoto, streetview</v>
      </c>
      <c r="E129" s="207" t="str">
        <f>VLOOKUP('Souhrnná tabulka'!A129,'ORP Jindřichův Hradec'!E:AJ,21,0)&amp;"; "&amp;VLOOKUP('Souhrnná tabulka'!A129,'ORP Jindřichův Hradec'!E:AJ,25,0)</f>
        <v>0; data nejsou k dispozici</v>
      </c>
      <c r="F129" s="207" t="str">
        <f>VLOOKUP('Souhrnná tabulka'!A129,'ORP Jindřichův Hradec'!E:AJ,27,0)&amp;"; "&amp;VLOOKUP('Souhrnná tabulka'!A129,'ORP Jindřichův Hradec'!E:AJ,31,0)</f>
        <v>654; ÚAP</v>
      </c>
      <c r="G129" s="207" t="str">
        <f>"VO - "&amp;VLOOKUP('Souhrnná tabulka'!A129,'ORP Jindřichův Hradec'!E:AJ,20,0)&amp;"; vodovod - "&amp;VLOOKUP('Souhrnná tabulka'!A129,'ORP Jindřichův Hradec'!E:AJ,26,0)&amp;"; kanalizace - "&amp;VLOOKUP('Souhrnná tabulka'!A129,'ORP Jindřichův Hradec'!E:AJ,32,0)</f>
        <v>VO - obec; vodovod - nedohledatelný správce; kanalizace - nedohledatelný správce</v>
      </c>
    </row>
    <row r="130" spans="1:7" x14ac:dyDescent="0.25">
      <c r="A130" s="207">
        <v>129</v>
      </c>
      <c r="B130" s="207" t="s">
        <v>103</v>
      </c>
      <c r="C130" s="207" t="s">
        <v>291</v>
      </c>
      <c r="D130" s="207" t="str">
        <f>VLOOKUP('Souhrnná tabulka'!A130,'ORP Týn nad Vltavou'!E:AJ,15,0)&amp;"; "&amp;VLOOKUP('Souhrnná tabulka'!A130,'ORP Týn nad Vltavou'!E:AJ,19,0)</f>
        <v>840; ortofoto, streetview</v>
      </c>
      <c r="E130" s="207" t="str">
        <f>VLOOKUP('Souhrnná tabulka'!A130,'ORP Týn nad Vltavou'!E:AJ,21,0)&amp;"; "&amp;VLOOKUP('Souhrnná tabulka'!A130,'ORP Týn nad Vltavou'!E:AJ,25,0)</f>
        <v>0; ÚAP</v>
      </c>
      <c r="F130" s="207" t="str">
        <f>VLOOKUP('Souhrnná tabulka'!A130,'ORP Týn nad Vltavou'!E:AJ,27,0)&amp;"; "&amp;VLOOKUP('Souhrnná tabulka'!A130,'ORP Týn nad Vltavou'!E:AJ,31,0)</f>
        <v>1577; ÚAP</v>
      </c>
      <c r="G130" s="207" t="str">
        <f>"VO - "&amp;VLOOKUP('Souhrnná tabulka'!A130,'ORP Týn nad Vltavou'!E:AJ,20,0)&amp;"; vodovod - "&amp;VLOOKUP('Souhrnná tabulka'!A130,'ORP Týn nad Vltavou'!E:AJ,26,0)&amp;"; kanalizace - "&amp;VLOOKUP('Souhrnná tabulka'!A130,'ORP Týn nad Vltavou'!E:AJ,32,0)</f>
        <v>VO - obec; vodovod - město Týn nad Vltavou, ČEVAK; kanalizace - nedohledatelný správce</v>
      </c>
    </row>
    <row r="131" spans="1:7" x14ac:dyDescent="0.25">
      <c r="A131" s="207">
        <v>130</v>
      </c>
      <c r="B131" s="207" t="s">
        <v>110</v>
      </c>
      <c r="C131" s="207" t="s">
        <v>70</v>
      </c>
      <c r="D131" s="207" t="str">
        <f>VLOOKUP('Souhrnná tabulka'!A131,'ORP Blatná'!E:AJ,15,0)&amp;"; "&amp;VLOOKUP('Souhrnná tabulka'!A131,'ORP Blatná'!E:AJ,19,0)</f>
        <v>1860; ortofoto, streetview</v>
      </c>
      <c r="E131" s="207" t="str">
        <f>VLOOKUP('Souhrnná tabulka'!A131,'ORP Blatná'!E:AJ,21,0)&amp;"; "&amp;VLOOKUP('Souhrnná tabulka'!A131,'ORP Blatná'!E:AJ,25,0)</f>
        <v>1774; ÚAP</v>
      </c>
      <c r="F131" s="207" t="str">
        <f>VLOOKUP('Souhrnná tabulka'!A131,'ORP Blatná'!E:AJ,27,0)&amp;"; "&amp;VLOOKUP('Souhrnná tabulka'!A131,'ORP Blatná'!E:AJ,31,0)</f>
        <v>702; ÚAP</v>
      </c>
      <c r="G131" s="207" t="str">
        <f>"VO - "&amp;VLOOKUP('Souhrnná tabulka'!A131,'ORP Blatná'!E:AJ,20,0)&amp;"; vodovod - "&amp;VLOOKUP('Souhrnná tabulka'!A131,'ORP Blatná'!E:AJ,26,0)&amp;"; kanalizace - "&amp;VLOOKUP('Souhrnná tabulka'!A131,'ORP Blatná'!E:AJ,32,0)</f>
        <v>VO - obec; vodovod - obec; kanalizace - obec + nedohledatelný správce</v>
      </c>
    </row>
    <row r="132" spans="1:7" x14ac:dyDescent="0.25">
      <c r="A132" s="207">
        <v>131</v>
      </c>
      <c r="B132" s="207" t="s">
        <v>251</v>
      </c>
      <c r="C132" s="207" t="s">
        <v>478</v>
      </c>
      <c r="D132" s="207" t="str">
        <f>VLOOKUP('Souhrnná tabulka'!A132,'ORP Prachatice'!E:AJ,15,0)&amp;"; "&amp;VLOOKUP('Souhrnná tabulka'!A132,'ORP Prachatice'!E:AJ,19,0)</f>
        <v>855; ortofoto, streetview</v>
      </c>
      <c r="E132" s="207" t="str">
        <f>VLOOKUP('Souhrnná tabulka'!A132,'ORP Prachatice'!E:AJ,21,0)&amp;"; "&amp;VLOOKUP('Souhrnná tabulka'!A132,'ORP Prachatice'!E:AJ,25,0)</f>
        <v>2454; ÚAP</v>
      </c>
      <c r="F132" s="207" t="str">
        <f>VLOOKUP('Souhrnná tabulka'!A132,'ORP Prachatice'!E:AJ,27,0)&amp;"; "&amp;VLOOKUP('Souhrnná tabulka'!A132,'ORP Prachatice'!E:AJ,31,0)</f>
        <v>1572; ÚAP</v>
      </c>
      <c r="G132" s="207" t="str">
        <f>"VO - "&amp;VLOOKUP('Souhrnná tabulka'!A132,'ORP Prachatice'!E:AJ,20,0)&amp;"; vodovod - "&amp;VLOOKUP('Souhrnná tabulka'!A132,'ORP Prachatice'!E:AJ,26,0)&amp;"; kanalizace - "&amp;VLOOKUP('Souhrnná tabulka'!A132,'ORP Prachatice'!E:AJ,32,0)</f>
        <v>VO - obec; vodovod - Obec Malovice, nedohledatelný správce; kanalizace - obec, nedohledatelný správce</v>
      </c>
    </row>
    <row r="133" spans="1:7" x14ac:dyDescent="0.25">
      <c r="A133" s="207">
        <v>132</v>
      </c>
      <c r="B133" s="207" t="s">
        <v>498</v>
      </c>
      <c r="C133" s="207" t="s">
        <v>416</v>
      </c>
      <c r="D133" s="207" t="str">
        <f>VLOOKUP('Souhrnná tabulka'!A133,'ORP Soběslav'!E:AJ,15,0)&amp;"; "&amp;VLOOKUP('Souhrnná tabulka'!A133,'ORP Soběslav'!E:AJ,19,0)</f>
        <v>1683; ortofoto, streetview</v>
      </c>
      <c r="E133" s="207" t="str">
        <f>VLOOKUP('Souhrnná tabulka'!A133,'ORP Soběslav'!E:AJ,21,0)&amp;"; "&amp;VLOOKUP('Souhrnná tabulka'!A133,'ORP Soběslav'!E:AJ,25,0)</f>
        <v>0; ÚAP</v>
      </c>
      <c r="F133" s="207" t="str">
        <f>VLOOKUP('Souhrnná tabulka'!A133,'ORP Soběslav'!E:AJ,27,0)&amp;"; "&amp;VLOOKUP('Souhrnná tabulka'!A133,'ORP Soběslav'!E:AJ,31,0)</f>
        <v>0; není k dispozici</v>
      </c>
      <c r="G133" s="207" t="str">
        <f>"VO - "&amp;VLOOKUP('Souhrnná tabulka'!A133,'ORP Soběslav'!E:AJ,20,0)&amp;"; vodovod - "&amp;VLOOKUP('Souhrnná tabulka'!A133,'ORP Soběslav'!E:AJ,26,0)&amp;"; kanalizace - "&amp;VLOOKUP('Souhrnná tabulka'!A133,'ORP Soběslav'!E:AJ,32,0)</f>
        <v>VO - obec; vodovod - ČEVAK; kanalizace - nedohledatelný správce</v>
      </c>
    </row>
    <row r="134" spans="1:7" x14ac:dyDescent="0.25">
      <c r="A134" s="207">
        <v>133</v>
      </c>
      <c r="B134" s="207" t="s">
        <v>525</v>
      </c>
      <c r="C134" s="207" t="s">
        <v>483</v>
      </c>
      <c r="D134" s="207" t="str">
        <f>VLOOKUP('Souhrnná tabulka'!A134,'ORP Milevsko'!E:AJ,15,0)&amp;"; "&amp;VLOOKUP('Souhrnná tabulka'!A134,'ORP Milevsko'!E:AJ,19,0)</f>
        <v>2252; ortofoto, streetview</v>
      </c>
      <c r="E134" s="207" t="str">
        <f>VLOOKUP('Souhrnná tabulka'!A134,'ORP Milevsko'!E:AJ,21,0)&amp;"; "&amp;VLOOKUP('Souhrnná tabulka'!A134,'ORP Milevsko'!E:AJ,25,0)</f>
        <v>0; není k dispozici</v>
      </c>
      <c r="F134" s="207" t="str">
        <f>VLOOKUP('Souhrnná tabulka'!A134,'ORP Milevsko'!E:AJ,27,0)&amp;"; "&amp;VLOOKUP('Souhrnná tabulka'!A134,'ORP Milevsko'!E:AJ,31,0)</f>
        <v>1111; ÚAP</v>
      </c>
      <c r="G134" s="207" t="str">
        <f>"VO - "&amp;VLOOKUP('Souhrnná tabulka'!A134,'ORP Milevsko'!E:AJ,20,0)&amp;"; vodovod - "&amp;VLOOKUP('Souhrnná tabulka'!A134,'ORP Milevsko'!E:AJ,26,0)&amp;"; kanalizace - "&amp;VLOOKUP('Souhrnná tabulka'!A134,'ORP Milevsko'!E:AJ,32,0)</f>
        <v>VO - obec; vodovod - nedohledatelný správce; kanalizace - obec + Milevsko</v>
      </c>
    </row>
    <row r="135" spans="1:7" x14ac:dyDescent="0.25">
      <c r="A135" s="207">
        <v>134</v>
      </c>
      <c r="B135" s="207" t="s">
        <v>559</v>
      </c>
      <c r="C135" s="207" t="s">
        <v>205</v>
      </c>
      <c r="D135" s="207" t="str">
        <f>VLOOKUP('Souhrnná tabulka'!A135,'ORP Jindřichův Hradec'!E:AJ,15,0)&amp;"; "&amp;VLOOKUP('Souhrnná tabulka'!A135,'ORP Jindřichův Hradec'!E:AJ,19,0)</f>
        <v>2195; ortofoto, streetview</v>
      </c>
      <c r="E135" s="207" t="str">
        <f>VLOOKUP('Souhrnná tabulka'!A135,'ORP Jindřichův Hradec'!E:AJ,21,0)&amp;"; "&amp;VLOOKUP('Souhrnná tabulka'!A135,'ORP Jindřichův Hradec'!E:AJ,25,0)</f>
        <v>4226; ÚAP</v>
      </c>
      <c r="F135" s="207" t="str">
        <f>VLOOKUP('Souhrnná tabulka'!A135,'ORP Jindřichův Hradec'!E:AJ,27,0)&amp;"; "&amp;VLOOKUP('Souhrnná tabulka'!A135,'ORP Jindřichův Hradec'!E:AJ,31,0)</f>
        <v>2172; ÚAP</v>
      </c>
      <c r="G135" s="207" t="str">
        <f>"VO - "&amp;VLOOKUP('Souhrnná tabulka'!A135,'ORP Jindřichův Hradec'!E:AJ,20,0)&amp;"; vodovod - "&amp;VLOOKUP('Souhrnná tabulka'!A135,'ORP Jindřichův Hradec'!E:AJ,26,0)&amp;"; kanalizace - "&amp;VLOOKUP('Souhrnná tabulka'!A135,'ORP Jindřichův Hradec'!E:AJ,32,0)</f>
        <v>VO - obec; vodovod - obec; kanalizace - obec</v>
      </c>
    </row>
    <row r="136" spans="1:7" x14ac:dyDescent="0.25">
      <c r="A136" s="207">
        <v>135</v>
      </c>
      <c r="B136" s="207" t="s">
        <v>592</v>
      </c>
      <c r="C136" s="207" t="s">
        <v>428</v>
      </c>
      <c r="D136" s="207" t="str">
        <f>VLOOKUP('Souhrnná tabulka'!A136,'ORP Tábor'!E:AJ,15,0)&amp;"; "&amp;VLOOKUP('Souhrnná tabulka'!A136,'ORP Tábor'!E:AJ,19,0)</f>
        <v>1166; ortofoto, streetview</v>
      </c>
      <c r="E136" s="207" t="str">
        <f>VLOOKUP('Souhrnná tabulka'!A136,'ORP Tábor'!E:AJ,21,0)&amp;"; "&amp;VLOOKUP('Souhrnná tabulka'!A136,'ORP Tábor'!E:AJ,25,0)</f>
        <v>602; ÚAP</v>
      </c>
      <c r="F136" s="207" t="str">
        <f>VLOOKUP('Souhrnná tabulka'!A136,'ORP Tábor'!E:AJ,27,0)&amp;"; "&amp;VLOOKUP('Souhrnná tabulka'!A136,'ORP Tábor'!E:AJ,31,0)</f>
        <v>1294; ÚAP</v>
      </c>
      <c r="G136" s="207" t="str">
        <f>"VO - "&amp;VLOOKUP('Souhrnná tabulka'!A136,'ORP Tábor'!E:AJ,20,0)&amp;"; vodovod - "&amp;VLOOKUP('Souhrnná tabulka'!A136,'ORP Tábor'!E:AJ,26,0)&amp;"; kanalizace - "&amp;VLOOKUP('Souhrnná tabulka'!A136,'ORP Tábor'!E:AJ,32,0)</f>
        <v>VO - obec; vodovod - obec + Tábor; kanalizace - město Tábor</v>
      </c>
    </row>
    <row r="137" spans="1:7" x14ac:dyDescent="0.25">
      <c r="A137" s="207">
        <v>136</v>
      </c>
      <c r="B137" s="207" t="s">
        <v>22</v>
      </c>
      <c r="C137" s="207" t="s">
        <v>205</v>
      </c>
      <c r="D137" s="207" t="str">
        <f>VLOOKUP('Souhrnná tabulka'!A137,'ORP Jindřichův Hradec'!E:AJ,15,0)&amp;"; "&amp;VLOOKUP('Souhrnná tabulka'!A137,'ORP Jindřichův Hradec'!E:AJ,19,0)</f>
        <v>1859; ortofoto, streetview</v>
      </c>
      <c r="E137" s="207" t="str">
        <f>VLOOKUP('Souhrnná tabulka'!A137,'ORP Jindřichův Hradec'!E:AJ,21,0)&amp;"; "&amp;VLOOKUP('Souhrnná tabulka'!A137,'ORP Jindřichův Hradec'!E:AJ,25,0)</f>
        <v>6776; ÚAP</v>
      </c>
      <c r="F137" s="207" t="str">
        <f>VLOOKUP('Souhrnná tabulka'!A137,'ORP Jindřichův Hradec'!E:AJ,27,0)&amp;"; "&amp;VLOOKUP('Souhrnná tabulka'!A137,'ORP Jindřichův Hradec'!E:AJ,31,0)</f>
        <v>2054; ÚAP</v>
      </c>
      <c r="G137" s="207" t="str">
        <f>"VO - "&amp;VLOOKUP('Souhrnná tabulka'!A137,'ORP Jindřichův Hradec'!E:AJ,20,0)&amp;"; vodovod - "&amp;VLOOKUP('Souhrnná tabulka'!A137,'ORP Jindřichův Hradec'!E:AJ,26,0)&amp;"; kanalizace - "&amp;VLOOKUP('Souhrnná tabulka'!A137,'ORP Jindřichův Hradec'!E:AJ,32,0)</f>
        <v>VO - obec; vodovod - obec + Jindřichův Hradec; kanalizace - nedohledatelný správce</v>
      </c>
    </row>
    <row r="138" spans="1:7" x14ac:dyDescent="0.25">
      <c r="A138" s="207">
        <v>137</v>
      </c>
      <c r="B138" s="207" t="s">
        <v>178</v>
      </c>
      <c r="C138" s="207" t="s">
        <v>350</v>
      </c>
      <c r="D138" s="207" t="str">
        <f>VLOOKUP('Souhrnná tabulka'!A138,'ORP Strakonice'!E:AJ,15,0)&amp;"; "&amp;VLOOKUP('Souhrnná tabulka'!A138,'ORP Strakonice'!E:AJ,19,0)</f>
        <v>1720; ortofoto, streetview</v>
      </c>
      <c r="E138" s="207" t="str">
        <f>VLOOKUP('Souhrnná tabulka'!A138,'ORP Strakonice'!E:AJ,21,0)&amp;"; "&amp;VLOOKUP('Souhrnná tabulka'!A138,'ORP Strakonice'!E:AJ,25,0)</f>
        <v>0; data nejsou k dispozici</v>
      </c>
      <c r="F138" s="207" t="str">
        <f>VLOOKUP('Souhrnná tabulka'!A138,'ORP Strakonice'!E:AJ,27,0)&amp;"; "&amp;VLOOKUP('Souhrnná tabulka'!A138,'ORP Strakonice'!E:AJ,31,0)</f>
        <v>; data nejsou k dispozici</v>
      </c>
      <c r="G138" s="207" t="str">
        <f>"VO - "&amp;VLOOKUP('Souhrnná tabulka'!A138,'ORP Strakonice'!E:AJ,20,0)&amp;"; vodovod - "&amp;VLOOKUP('Souhrnná tabulka'!A138,'ORP Strakonice'!E:AJ,26,0)&amp;"; kanalizace - "&amp;VLOOKUP('Souhrnná tabulka'!A138,'ORP Strakonice'!E:AJ,32,0)</f>
        <v>VO - obec; vodovod - nedohledatelný správce; kanalizace - nedohledatelný správce</v>
      </c>
    </row>
    <row r="139" spans="1:7" x14ac:dyDescent="0.25">
      <c r="A139" s="207">
        <v>138</v>
      </c>
      <c r="B139" s="207" t="s">
        <v>617</v>
      </c>
      <c r="C139" s="207" t="s">
        <v>416</v>
      </c>
      <c r="D139" s="207" t="str">
        <f>VLOOKUP('Souhrnná tabulka'!A139,'ORP Soběslav'!E:AJ,15,0)&amp;"; "&amp;VLOOKUP('Souhrnná tabulka'!A139,'ORP Soběslav'!E:AJ,19,0)</f>
        <v>1457; ortofoto, streetview</v>
      </c>
      <c r="E139" s="207" t="str">
        <f>VLOOKUP('Souhrnná tabulka'!A139,'ORP Soběslav'!E:AJ,21,0)&amp;"; "&amp;VLOOKUP('Souhrnná tabulka'!A139,'ORP Soběslav'!E:AJ,25,0)</f>
        <v>; není k dispozici</v>
      </c>
      <c r="F139" s="207" t="str">
        <f>VLOOKUP('Souhrnná tabulka'!A139,'ORP Soběslav'!E:AJ,27,0)&amp;"; "&amp;VLOOKUP('Souhrnná tabulka'!A139,'ORP Soběslav'!E:AJ,31,0)</f>
        <v>0; není k dispozici</v>
      </c>
      <c r="G139" s="207" t="str">
        <f>"VO - "&amp;VLOOKUP('Souhrnná tabulka'!A139,'ORP Soběslav'!E:AJ,20,0)&amp;"; vodovod - "&amp;VLOOKUP('Souhrnná tabulka'!A139,'ORP Soběslav'!E:AJ,26,0)&amp;"; kanalizace - "&amp;VLOOKUP('Souhrnná tabulka'!A139,'ORP Soběslav'!E:AJ,32,0)</f>
        <v>VO - obec; vodovod - nedohledatelný správce; kanalizace - nedohledatelný správce</v>
      </c>
    </row>
    <row r="140" spans="1:7" x14ac:dyDescent="0.25">
      <c r="A140" s="207">
        <v>139</v>
      </c>
      <c r="B140" s="207" t="s">
        <v>352</v>
      </c>
      <c r="C140" s="207" t="s">
        <v>428</v>
      </c>
      <c r="D140" s="207" t="str">
        <f>VLOOKUP('Souhrnná tabulka'!A140,'ORP Tábor'!E:AJ,15,0)&amp;"; "&amp;VLOOKUP('Souhrnná tabulka'!A140,'ORP Tábor'!E:AJ,19,0)</f>
        <v>1239; ortofoto, streetview</v>
      </c>
      <c r="E140" s="207" t="str">
        <f>VLOOKUP('Souhrnná tabulka'!A140,'ORP Tábor'!E:AJ,21,0)&amp;"; "&amp;VLOOKUP('Souhrnná tabulka'!A140,'ORP Tábor'!E:AJ,25,0)</f>
        <v>2763; ÚAP</v>
      </c>
      <c r="F140" s="207" t="str">
        <f>VLOOKUP('Souhrnná tabulka'!A140,'ORP Tábor'!E:AJ,27,0)&amp;"; "&amp;VLOOKUP('Souhrnná tabulka'!A140,'ORP Tábor'!E:AJ,31,0)</f>
        <v>1627; ÚAP</v>
      </c>
      <c r="G140" s="207" t="str">
        <f>"VO - "&amp;VLOOKUP('Souhrnná tabulka'!A140,'ORP Tábor'!E:AJ,20,0)&amp;"; vodovod - "&amp;VLOOKUP('Souhrnná tabulka'!A140,'ORP Tábor'!E:AJ,26,0)&amp;"; kanalizace - "&amp;VLOOKUP('Souhrnná tabulka'!A140,'ORP Tábor'!E:AJ,32,0)</f>
        <v>VO - ; vodovod - obec + nedohledatelný správce; kanalizace - Město Tábor</v>
      </c>
    </row>
    <row r="141" spans="1:7" x14ac:dyDescent="0.25">
      <c r="A141" s="207">
        <v>140</v>
      </c>
      <c r="B141" s="207" t="s">
        <v>109</v>
      </c>
      <c r="C141" s="207" t="s">
        <v>350</v>
      </c>
      <c r="D141" s="207" t="str">
        <f>VLOOKUP('Souhrnná tabulka'!A141,'ORP Strakonice'!E:AJ,15,0)&amp;"; "&amp;VLOOKUP('Souhrnná tabulka'!A141,'ORP Strakonice'!E:AJ,19,0)</f>
        <v>914; ortofoto, streetview</v>
      </c>
      <c r="E141" s="207" t="str">
        <f>VLOOKUP('Souhrnná tabulka'!A141,'ORP Strakonice'!E:AJ,21,0)&amp;"; "&amp;VLOOKUP('Souhrnná tabulka'!A141,'ORP Strakonice'!E:AJ,25,0)</f>
        <v>3542; data nejsou k dispozici</v>
      </c>
      <c r="F141" s="207" t="str">
        <f>VLOOKUP('Souhrnná tabulka'!A141,'ORP Strakonice'!E:AJ,27,0)&amp;"; "&amp;VLOOKUP('Souhrnná tabulka'!A141,'ORP Strakonice'!E:AJ,31,0)</f>
        <v>687; ÚAP</v>
      </c>
      <c r="G141" s="207" t="str">
        <f>"VO - "&amp;VLOOKUP('Souhrnná tabulka'!A141,'ORP Strakonice'!E:AJ,20,0)&amp;"; vodovod - "&amp;VLOOKUP('Souhrnná tabulka'!A141,'ORP Strakonice'!E:AJ,26,0)&amp;"; kanalizace - "&amp;VLOOKUP('Souhrnná tabulka'!A141,'ORP Strakonice'!E:AJ,32,0)</f>
        <v>VO - obec; vodovod - nedohledatelný správce; kanalizace - město Strakonice</v>
      </c>
    </row>
    <row r="142" spans="1:7" x14ac:dyDescent="0.25">
      <c r="A142" s="207">
        <v>141</v>
      </c>
      <c r="B142" s="207" t="s">
        <v>571</v>
      </c>
      <c r="C142" s="207" t="s">
        <v>205</v>
      </c>
      <c r="D142" s="207" t="str">
        <f>VLOOKUP('Souhrnná tabulka'!A142,'ORP Jindřichův Hradec'!E:AJ,15,0)&amp;"; "&amp;VLOOKUP('Souhrnná tabulka'!A142,'ORP Jindřichův Hradec'!E:AJ,19,0)</f>
        <v>1056; ortofoto, streetview</v>
      </c>
      <c r="E142" s="207" t="str">
        <f>VLOOKUP('Souhrnná tabulka'!A142,'ORP Jindřichův Hradec'!E:AJ,21,0)&amp;"; "&amp;VLOOKUP('Souhrnná tabulka'!A142,'ORP Jindřichův Hradec'!E:AJ,25,0)</f>
        <v>0; ÚAP</v>
      </c>
      <c r="F142" s="207" t="str">
        <f>VLOOKUP('Souhrnná tabulka'!A142,'ORP Jindřichův Hradec'!E:AJ,27,0)&amp;"; "&amp;VLOOKUP('Souhrnná tabulka'!A142,'ORP Jindřichův Hradec'!E:AJ,31,0)</f>
        <v>2143; ÚAP</v>
      </c>
      <c r="G142" s="207" t="str">
        <f>"VO - "&amp;VLOOKUP('Souhrnná tabulka'!A142,'ORP Jindřichův Hradec'!E:AJ,20,0)&amp;"; vodovod - "&amp;VLOOKUP('Souhrnná tabulka'!A142,'ORP Jindřichův Hradec'!E:AJ,26,0)&amp;"; kanalizace - "&amp;VLOOKUP('Souhrnná tabulka'!A142,'ORP Jindřichův Hradec'!E:AJ,32,0)</f>
        <v>VO - obec; vodovod - ČEVAK; kanalizace - obec</v>
      </c>
    </row>
    <row r="143" spans="1:7" x14ac:dyDescent="0.25">
      <c r="A143" s="207">
        <v>142</v>
      </c>
      <c r="B143" s="207" t="s">
        <v>29</v>
      </c>
      <c r="C143" s="207" t="s">
        <v>201</v>
      </c>
      <c r="D143" s="207" t="str">
        <f>VLOOKUP('Souhrnná tabulka'!A143,'ORP České Budějovice'!E:AJ,15,0)&amp;"; "&amp;VLOOKUP('Souhrnná tabulka'!A143,'ORP České Budějovice'!E:AJ,19,0)</f>
        <v>1185; ortofoto, streetview</v>
      </c>
      <c r="E143" s="207" t="str">
        <f>VLOOKUP('Souhrnná tabulka'!A143,'ORP České Budějovice'!E:AJ,21,0)&amp;"; "&amp;VLOOKUP('Souhrnná tabulka'!A143,'ORP České Budějovice'!E:AJ,25,0)</f>
        <v>1207; ÚAP</v>
      </c>
      <c r="F143" s="207" t="str">
        <f>VLOOKUP('Souhrnná tabulka'!A143,'ORP České Budějovice'!E:AJ,27,0)&amp;"; "&amp;VLOOKUP('Souhrnná tabulka'!A143,'ORP České Budějovice'!E:AJ,31,0)</f>
        <v>999; ÚAP</v>
      </c>
      <c r="G143" s="207" t="str">
        <f>"VO - "&amp;VLOOKUP('Souhrnná tabulka'!A143,'ORP České Budějovice'!E:AJ,20,0)&amp;"; vodovod - "&amp;VLOOKUP('Souhrnná tabulka'!A143,'ORP České Budějovice'!E:AJ,26,0)&amp;"; kanalizace - "&amp;VLOOKUP('Souhrnná tabulka'!A143,'ORP České Budějovice'!E:AJ,32,0)</f>
        <v>VO - obec; vodovod - obec; kanalizace - obec</v>
      </c>
    </row>
    <row r="144" spans="1:7" x14ac:dyDescent="0.25">
      <c r="A144" s="207">
        <v>143</v>
      </c>
      <c r="B144" s="207" t="s">
        <v>106</v>
      </c>
      <c r="C144" s="207" t="s">
        <v>201</v>
      </c>
      <c r="D144" s="207" t="str">
        <f>VLOOKUP('Souhrnná tabulka'!A144,'ORP České Budějovice'!E:AJ,15,0)&amp;"; "&amp;VLOOKUP('Souhrnná tabulka'!A144,'ORP České Budějovice'!E:AJ,19,0)</f>
        <v>1598; ortofoto, streetview</v>
      </c>
      <c r="E144" s="207" t="str">
        <f>VLOOKUP('Souhrnná tabulka'!A144,'ORP České Budějovice'!E:AJ,21,0)&amp;"; "&amp;VLOOKUP('Souhrnná tabulka'!A144,'ORP České Budějovice'!E:AJ,25,0)</f>
        <v>1169; ÚAP</v>
      </c>
      <c r="F144" s="207" t="str">
        <f>VLOOKUP('Souhrnná tabulka'!A144,'ORP České Budějovice'!E:AJ,27,0)&amp;"; "&amp;VLOOKUP('Souhrnná tabulka'!A144,'ORP České Budějovice'!E:AJ,31,0)</f>
        <v>2477; ÚAP</v>
      </c>
      <c r="G144" s="207" t="str">
        <f>"VO - "&amp;VLOOKUP('Souhrnná tabulka'!A144,'ORP České Budějovice'!E:AJ,20,0)&amp;"; vodovod - "&amp;VLOOKUP('Souhrnná tabulka'!A144,'ORP České Budějovice'!E:AJ,26,0)&amp;"; kanalizace - "&amp;VLOOKUP('Souhrnná tabulka'!A144,'ORP České Budějovice'!E:AJ,32,0)</f>
        <v>VO - obec; vodovod - obec; kanalizace - obec</v>
      </c>
    </row>
    <row r="145" spans="1:7" x14ac:dyDescent="0.25">
      <c r="A145" s="207">
        <v>144</v>
      </c>
      <c r="B145" s="207" t="s">
        <v>502</v>
      </c>
      <c r="C145" s="207" t="s">
        <v>428</v>
      </c>
      <c r="D145" s="207" t="str">
        <f>VLOOKUP('Souhrnná tabulka'!A145,'ORP Tábor'!E:AJ,15,0)&amp;"; "&amp;VLOOKUP('Souhrnná tabulka'!A145,'ORP Tábor'!E:AJ,19,0)</f>
        <v>1508; ortofoto, streetview</v>
      </c>
      <c r="E145" s="207" t="str">
        <f>VLOOKUP('Souhrnná tabulka'!A145,'ORP Tábor'!E:AJ,21,0)&amp;"; "&amp;VLOOKUP('Souhrnná tabulka'!A145,'ORP Tábor'!E:AJ,25,0)</f>
        <v>985; ÚAP</v>
      </c>
      <c r="F145" s="207" t="str">
        <f>VLOOKUP('Souhrnná tabulka'!A145,'ORP Tábor'!E:AJ,27,0)&amp;"; "&amp;VLOOKUP('Souhrnná tabulka'!A145,'ORP Tábor'!E:AJ,31,0)</f>
        <v>1499; ÚAP</v>
      </c>
      <c r="G145" s="207" t="str">
        <f>"VO - "&amp;VLOOKUP('Souhrnná tabulka'!A145,'ORP Tábor'!E:AJ,20,0)&amp;"; vodovod - "&amp;VLOOKUP('Souhrnná tabulka'!A145,'ORP Tábor'!E:AJ,26,0)&amp;"; kanalizace - "&amp;VLOOKUP('Souhrnná tabulka'!A145,'ORP Tábor'!E:AJ,32,0)</f>
        <v>VO - obec; vodovod - město Tábor; kanalizace - město Tábor</v>
      </c>
    </row>
    <row r="146" spans="1:7" x14ac:dyDescent="0.25">
      <c r="A146" s="207">
        <v>145</v>
      </c>
      <c r="B146" s="207" t="s">
        <v>535</v>
      </c>
      <c r="C146" s="207" t="s">
        <v>205</v>
      </c>
      <c r="D146" s="207" t="str">
        <f>VLOOKUP('Souhrnná tabulka'!A146,'ORP Jindřichův Hradec'!E:AJ,15,0)&amp;"; "&amp;VLOOKUP('Souhrnná tabulka'!A146,'ORP Jindřichův Hradec'!E:AJ,19,0)</f>
        <v>2967; ortofoto, streetview</v>
      </c>
      <c r="E146" s="207" t="str">
        <f>VLOOKUP('Souhrnná tabulka'!A146,'ORP Jindřichův Hradec'!E:AJ,21,0)&amp;"; "&amp;VLOOKUP('Souhrnná tabulka'!A146,'ORP Jindřichův Hradec'!E:AJ,25,0)</f>
        <v>3611; ÚAP</v>
      </c>
      <c r="F146" s="207" t="str">
        <f>VLOOKUP('Souhrnná tabulka'!A146,'ORP Jindřichův Hradec'!E:AJ,27,0)&amp;"; "&amp;VLOOKUP('Souhrnná tabulka'!A146,'ORP Jindřichův Hradec'!E:AJ,31,0)</f>
        <v>7785; ÚAP</v>
      </c>
      <c r="G146" s="207" t="str">
        <f>"VO - "&amp;VLOOKUP('Souhrnná tabulka'!A146,'ORP Jindřichův Hradec'!E:AJ,20,0)&amp;"; vodovod - "&amp;VLOOKUP('Souhrnná tabulka'!A146,'ORP Jindřichův Hradec'!E:AJ,26,0)&amp;"; kanalizace - "&amp;VLOOKUP('Souhrnná tabulka'!A146,'ORP Jindřichův Hradec'!E:AJ,32,0)</f>
        <v>VO - obec; vodovod - obec; kanalizace - obec</v>
      </c>
    </row>
    <row r="147" spans="1:7" x14ac:dyDescent="0.25">
      <c r="A147" s="207">
        <v>146</v>
      </c>
      <c r="B147" s="207" t="s">
        <v>551</v>
      </c>
      <c r="C147" s="207" t="s">
        <v>205</v>
      </c>
      <c r="D147" s="207" t="str">
        <f>VLOOKUP('Souhrnná tabulka'!A147,'ORP Jindřichův Hradec'!E:AJ,15,0)&amp;"; "&amp;VLOOKUP('Souhrnná tabulka'!A147,'ORP Jindřichův Hradec'!E:AJ,19,0)</f>
        <v>2150; ortofoto, streetview</v>
      </c>
      <c r="E147" s="207" t="str">
        <f>VLOOKUP('Souhrnná tabulka'!A147,'ORP Jindřichův Hradec'!E:AJ,21,0)&amp;"; "&amp;VLOOKUP('Souhrnná tabulka'!A147,'ORP Jindřichův Hradec'!E:AJ,25,0)</f>
        <v>1918; papírový projekt + kontrola ÚAP</v>
      </c>
      <c r="F147" s="207" t="str">
        <f>VLOOKUP('Souhrnná tabulka'!A147,'ORP Jindřichův Hradec'!E:AJ,27,0)&amp;"; "&amp;VLOOKUP('Souhrnná tabulka'!A147,'ORP Jindřichův Hradec'!E:AJ,31,0)</f>
        <v>1321; papírový projekt + kontrola ÚAP</v>
      </c>
      <c r="G147" s="207" t="str">
        <f>"VO - "&amp;VLOOKUP('Souhrnná tabulka'!A147,'ORP Jindřichův Hradec'!E:AJ,20,0)&amp;"; vodovod - "&amp;VLOOKUP('Souhrnná tabulka'!A147,'ORP Jindřichův Hradec'!E:AJ,26,0)&amp;"; kanalizace - "&amp;VLOOKUP('Souhrnná tabulka'!A147,'ORP Jindřichův Hradec'!E:AJ,32,0)</f>
        <v>VO - obec; vodovod - obec; kanalizace - Město Jindřichův Hradec</v>
      </c>
    </row>
    <row r="148" spans="1:7" x14ac:dyDescent="0.25">
      <c r="A148" s="207">
        <v>147</v>
      </c>
      <c r="B148" s="207" t="s">
        <v>519</v>
      </c>
      <c r="C148" s="207" t="s">
        <v>428</v>
      </c>
      <c r="D148" s="207" t="str">
        <f>VLOOKUP('Souhrnná tabulka'!A148,'ORP Tábor'!E:AJ,15,0)&amp;"; "&amp;VLOOKUP('Souhrnná tabulka'!A148,'ORP Tábor'!E:AJ,19,0)</f>
        <v>2102; ortofoto, streetview</v>
      </c>
      <c r="E148" s="207" t="str">
        <f>VLOOKUP('Souhrnná tabulka'!A148,'ORP Tábor'!E:AJ,21,0)&amp;"; "&amp;VLOOKUP('Souhrnná tabulka'!A148,'ORP Tábor'!E:AJ,25,0)</f>
        <v>3813; ÚAP</v>
      </c>
      <c r="F148" s="207" t="str">
        <f>VLOOKUP('Souhrnná tabulka'!A148,'ORP Tábor'!E:AJ,27,0)&amp;"; "&amp;VLOOKUP('Souhrnná tabulka'!A148,'ORP Tábor'!E:AJ,31,0)</f>
        <v>876; ÚAP</v>
      </c>
      <c r="G148" s="207" t="str">
        <f>"VO - "&amp;VLOOKUP('Souhrnná tabulka'!A148,'ORP Tábor'!E:AJ,20,0)&amp;"; vodovod - "&amp;VLOOKUP('Souhrnná tabulka'!A148,'ORP Tábor'!E:AJ,26,0)&amp;"; kanalizace - "&amp;VLOOKUP('Souhrnná tabulka'!A148,'ORP Tábor'!E:AJ,32,0)</f>
        <v>VO - obec; vodovod - obec; kanalizace - nedohledatelný správce</v>
      </c>
    </row>
    <row r="149" spans="1:7" x14ac:dyDescent="0.25">
      <c r="A149" s="207">
        <v>148</v>
      </c>
      <c r="B149" s="207" t="s">
        <v>47</v>
      </c>
      <c r="C149" s="207" t="s">
        <v>478</v>
      </c>
      <c r="D149" s="207" t="str">
        <f>VLOOKUP('Souhrnná tabulka'!A149,'ORP Prachatice'!E:AJ,15,0)&amp;"; "&amp;VLOOKUP('Souhrnná tabulka'!A149,'ORP Prachatice'!E:AJ,19,0)</f>
        <v>1305; ortofoto, streetview</v>
      </c>
      <c r="E149" s="207" t="str">
        <f>VLOOKUP('Souhrnná tabulka'!A149,'ORP Prachatice'!E:AJ,21,0)&amp;"; "&amp;VLOOKUP('Souhrnná tabulka'!A149,'ORP Prachatice'!E:AJ,25,0)</f>
        <v>1564; ÚAP</v>
      </c>
      <c r="F149" s="207" t="str">
        <f>VLOOKUP('Souhrnná tabulka'!A149,'ORP Prachatice'!E:AJ,27,0)&amp;"; "&amp;VLOOKUP('Souhrnná tabulka'!A149,'ORP Prachatice'!E:AJ,31,0)</f>
        <v>1652; ÚAP</v>
      </c>
      <c r="G149" s="207" t="str">
        <f>"VO - "&amp;VLOOKUP('Souhrnná tabulka'!A149,'ORP Prachatice'!E:AJ,20,0)&amp;"; vodovod - "&amp;VLOOKUP('Souhrnná tabulka'!A149,'ORP Prachatice'!E:AJ,26,0)&amp;"; kanalizace - "&amp;VLOOKUP('Souhrnná tabulka'!A149,'ORP Prachatice'!E:AJ,32,0)</f>
        <v>VO - obec; vodovod - obec; kanalizace - obec</v>
      </c>
    </row>
    <row r="150" spans="1:7" x14ac:dyDescent="0.25">
      <c r="A150" s="207">
        <v>149</v>
      </c>
      <c r="B150" s="207" t="s">
        <v>329</v>
      </c>
      <c r="C150" s="207" t="s">
        <v>226</v>
      </c>
      <c r="D150" s="207" t="str">
        <f>VLOOKUP('Souhrnná tabulka'!A150,'ORP Písek'!E:AJ,15,0)&amp;"; "&amp;VLOOKUP('Souhrnná tabulka'!A150,'ORP Písek'!E:AJ,19,0)</f>
        <v>2427; ortofoto, streetview</v>
      </c>
      <c r="E150" s="207" t="str">
        <f>VLOOKUP('Souhrnná tabulka'!A150,'ORP Písek'!E:AJ,21,0)&amp;"; "&amp;VLOOKUP('Souhrnná tabulka'!A150,'ORP Písek'!E:AJ,25,0)</f>
        <v>922; ÚAP</v>
      </c>
      <c r="F150" s="207" t="str">
        <f>VLOOKUP('Souhrnná tabulka'!A150,'ORP Písek'!E:AJ,27,0)&amp;"; "&amp;VLOOKUP('Souhrnná tabulka'!A150,'ORP Písek'!E:AJ,31,0)</f>
        <v>4683; ÚAP</v>
      </c>
      <c r="G150" s="207" t="str">
        <f>"VO - "&amp;VLOOKUP('Souhrnná tabulka'!A150,'ORP Písek'!E:AJ,20,0)&amp;"; vodovod - "&amp;VLOOKUP('Souhrnná tabulka'!A150,'ORP Písek'!E:AJ,26,0)&amp;"; kanalizace - "&amp;VLOOKUP('Souhrnná tabulka'!A150,'ORP Písek'!E:AJ,32,0)</f>
        <v>VO - obec; vodovod - Obec Podolí I; kanalizace - obec</v>
      </c>
    </row>
    <row r="151" spans="1:7" x14ac:dyDescent="0.25">
      <c r="A151" s="207">
        <v>150</v>
      </c>
      <c r="B151" s="207" t="s">
        <v>509</v>
      </c>
      <c r="C151" s="207" t="s">
        <v>298</v>
      </c>
      <c r="D151" s="207" t="str">
        <f>VLOOKUP('Souhrnná tabulka'!A151,'ORP Dačice'!E:AJ,15,0)&amp;"; "&amp;VLOOKUP('Souhrnná tabulka'!A151,'ORP Dačice'!E:AJ,19,0)</f>
        <v>1879; ortofoto, streetview</v>
      </c>
      <c r="E151" s="207" t="str">
        <f>VLOOKUP('Souhrnná tabulka'!A151,'ORP Dačice'!E:AJ,21,0)&amp;"; "&amp;VLOOKUP('Souhrnná tabulka'!A151,'ORP Dačice'!E:AJ,25,0)</f>
        <v>; ÚAP</v>
      </c>
      <c r="F151" s="207" t="str">
        <f>VLOOKUP('Souhrnná tabulka'!A151,'ORP Dačice'!E:AJ,27,0)&amp;"; "&amp;VLOOKUP('Souhrnná tabulka'!A151,'ORP Dačice'!E:AJ,31,0)</f>
        <v>1983; ÚAP</v>
      </c>
      <c r="G151" s="207" t="str">
        <f>"VO - "&amp;VLOOKUP('Souhrnná tabulka'!A151,'ORP Dačice'!E:AJ,20,0)&amp;"; vodovod - "&amp;VLOOKUP('Souhrnná tabulka'!A151,'ORP Dačice'!E:AJ,26,0)&amp;"; kanalizace - "&amp;VLOOKUP('Souhrnná tabulka'!A151,'ORP Dačice'!E:AJ,32,0)</f>
        <v>VO - obec; vodovod - ČEVAK; kanalizace - obec</v>
      </c>
    </row>
    <row r="152" spans="1:7" x14ac:dyDescent="0.25">
      <c r="A152" s="207">
        <v>151</v>
      </c>
      <c r="B152" s="207" t="s">
        <v>404</v>
      </c>
      <c r="C152" s="207" t="s">
        <v>483</v>
      </c>
      <c r="D152" s="207" t="str">
        <f>VLOOKUP('Souhrnná tabulka'!A152,'ORP Milevsko'!E:AJ,15,0)&amp;"; "&amp;VLOOKUP('Souhrnná tabulka'!A152,'ORP Milevsko'!E:AJ,19,0)</f>
        <v>1133; ortofoto, streetview</v>
      </c>
      <c r="E152" s="207" t="str">
        <f>VLOOKUP('Souhrnná tabulka'!A152,'ORP Milevsko'!E:AJ,21,0)&amp;"; "&amp;VLOOKUP('Souhrnná tabulka'!A152,'ORP Milevsko'!E:AJ,25,0)</f>
        <v>935; ÚAP</v>
      </c>
      <c r="F152" s="207" t="str">
        <f>VLOOKUP('Souhrnná tabulka'!A152,'ORP Milevsko'!E:AJ,27,0)&amp;"; "&amp;VLOOKUP('Souhrnná tabulka'!A152,'ORP Milevsko'!E:AJ,31,0)</f>
        <v>502; ÚAP</v>
      </c>
      <c r="G152" s="207" t="str">
        <f>"VO - "&amp;VLOOKUP('Souhrnná tabulka'!A152,'ORP Milevsko'!E:AJ,20,0)&amp;"; vodovod - "&amp;VLOOKUP('Souhrnná tabulka'!A152,'ORP Milevsko'!E:AJ,26,0)&amp;"; kanalizace - "&amp;VLOOKUP('Souhrnná tabulka'!A152,'ORP Milevsko'!E:AJ,32,0)</f>
        <v>VO - obec; vodovod - Město Milevsko; kanalizace - Město Milevsko</v>
      </c>
    </row>
    <row r="153" spans="1:7" x14ac:dyDescent="0.25">
      <c r="A153" s="207">
        <v>152</v>
      </c>
      <c r="B153" s="207" t="s">
        <v>395</v>
      </c>
      <c r="C153" s="207" t="s">
        <v>428</v>
      </c>
      <c r="D153" s="207" t="str">
        <f>VLOOKUP('Souhrnná tabulka'!A153,'ORP Tábor'!E:AJ,15,0)&amp;"; "&amp;VLOOKUP('Souhrnná tabulka'!A153,'ORP Tábor'!E:AJ,19,0)</f>
        <v>1619; ortofoto, streetview</v>
      </c>
      <c r="E153" s="207" t="str">
        <f>VLOOKUP('Souhrnná tabulka'!A153,'ORP Tábor'!E:AJ,21,0)&amp;"; "&amp;VLOOKUP('Souhrnná tabulka'!A153,'ORP Tábor'!E:AJ,25,0)</f>
        <v>5407; ÚAP</v>
      </c>
      <c r="F153" s="207" t="str">
        <f>VLOOKUP('Souhrnná tabulka'!A153,'ORP Tábor'!E:AJ,27,0)&amp;"; "&amp;VLOOKUP('Souhrnná tabulka'!A153,'ORP Tábor'!E:AJ,31,0)</f>
        <v>2221; ÚAP</v>
      </c>
      <c r="G153" s="207" t="str">
        <f>"VO - "&amp;VLOOKUP('Souhrnná tabulka'!A153,'ORP Tábor'!E:AJ,20,0)&amp;"; vodovod - "&amp;VLOOKUP('Souhrnná tabulka'!A153,'ORP Tábor'!E:AJ,26,0)&amp;"; kanalizace - "&amp;VLOOKUP('Souhrnná tabulka'!A153,'ORP Tábor'!E:AJ,32,0)</f>
        <v>VO - obec; vodovod - město Tábor; kanalizace - město Tábor</v>
      </c>
    </row>
    <row r="154" spans="1:7" x14ac:dyDescent="0.25">
      <c r="A154" s="207">
        <v>153</v>
      </c>
      <c r="B154" s="207" t="s">
        <v>93</v>
      </c>
      <c r="C154" s="207" t="s">
        <v>350</v>
      </c>
      <c r="D154" s="207" t="str">
        <f>VLOOKUP('Souhrnná tabulka'!A154,'ORP Strakonice'!E:AJ,15,0)&amp;"; "&amp;VLOOKUP('Souhrnná tabulka'!A154,'ORP Strakonice'!E:AJ,19,0)</f>
        <v>2046; ortofoto, streetview</v>
      </c>
      <c r="E154" s="207" t="str">
        <f>VLOOKUP('Souhrnná tabulka'!A154,'ORP Strakonice'!E:AJ,21,0)&amp;"; "&amp;VLOOKUP('Souhrnná tabulka'!A154,'ORP Strakonice'!E:AJ,25,0)</f>
        <v>0; data nejsou k dispozici</v>
      </c>
      <c r="F154" s="207" t="str">
        <f>VLOOKUP('Souhrnná tabulka'!A154,'ORP Strakonice'!E:AJ,27,0)&amp;"; "&amp;VLOOKUP('Souhrnná tabulka'!A154,'ORP Strakonice'!E:AJ,31,0)</f>
        <v>; data nejsou k dispozici</v>
      </c>
      <c r="G154" s="207" t="str">
        <f>"VO - "&amp;VLOOKUP('Souhrnná tabulka'!A154,'ORP Strakonice'!E:AJ,20,0)&amp;"; vodovod - "&amp;VLOOKUP('Souhrnná tabulka'!A154,'ORP Strakonice'!E:AJ,26,0)&amp;"; kanalizace - "&amp;VLOOKUP('Souhrnná tabulka'!A154,'ORP Strakonice'!E:AJ,32,0)</f>
        <v>VO - obec; vodovod - nedohledatelný správce; kanalizace - nedohledatelný správce</v>
      </c>
    </row>
    <row r="155" spans="1:7" x14ac:dyDescent="0.25">
      <c r="A155" s="207">
        <v>154</v>
      </c>
      <c r="B155" s="207" t="s">
        <v>459</v>
      </c>
      <c r="C155" s="207" t="s">
        <v>226</v>
      </c>
      <c r="D155" s="207" t="str">
        <f>VLOOKUP('Souhrnná tabulka'!A155,'ORP Písek'!E:AJ,15,0)&amp;"; "&amp;VLOOKUP('Souhrnná tabulka'!A155,'ORP Písek'!E:AJ,19,0)</f>
        <v>1660; ortofoto, streetview</v>
      </c>
      <c r="E155" s="207" t="str">
        <f>VLOOKUP('Souhrnná tabulka'!A155,'ORP Písek'!E:AJ,21,0)&amp;"; "&amp;VLOOKUP('Souhrnná tabulka'!A155,'ORP Písek'!E:AJ,25,0)</f>
        <v>518; ÚAP</v>
      </c>
      <c r="F155" s="207" t="str">
        <f>VLOOKUP('Souhrnná tabulka'!A155,'ORP Písek'!E:AJ,27,0)&amp;"; "&amp;VLOOKUP('Souhrnná tabulka'!A155,'ORP Písek'!E:AJ,31,0)</f>
        <v>2396; ÚAP</v>
      </c>
      <c r="G155" s="207" t="str">
        <f>"VO - "&amp;VLOOKUP('Souhrnná tabulka'!A155,'ORP Písek'!E:AJ,20,0)&amp;"; vodovod - "&amp;VLOOKUP('Souhrnná tabulka'!A155,'ORP Písek'!E:AJ,26,0)&amp;"; kanalizace - "&amp;VLOOKUP('Souhrnná tabulka'!A155,'ORP Písek'!E:AJ,32,0)</f>
        <v>VO - obec; vodovod - Obec Nevězice (pro část Koloredov); kanalizace - obec</v>
      </c>
    </row>
    <row r="156" spans="1:7" x14ac:dyDescent="0.25">
      <c r="A156" s="207">
        <v>155</v>
      </c>
      <c r="B156" s="207" t="s">
        <v>549</v>
      </c>
      <c r="C156" s="207" t="s">
        <v>350</v>
      </c>
      <c r="D156" s="207" t="str">
        <f>VLOOKUP('Souhrnná tabulka'!A156,'ORP Strakonice'!E:AJ,15,0)&amp;"; "&amp;VLOOKUP('Souhrnná tabulka'!A156,'ORP Strakonice'!E:AJ,19,0)</f>
        <v>1411; ortofoto, streetview</v>
      </c>
      <c r="E156" s="207" t="str">
        <f>VLOOKUP('Souhrnná tabulka'!A156,'ORP Strakonice'!E:AJ,21,0)&amp;"; "&amp;VLOOKUP('Souhrnná tabulka'!A156,'ORP Strakonice'!E:AJ,25,0)</f>
        <v>0; data nejsou k dispozici</v>
      </c>
      <c r="F156" s="207" t="str">
        <f>VLOOKUP('Souhrnná tabulka'!A156,'ORP Strakonice'!E:AJ,27,0)&amp;"; "&amp;VLOOKUP('Souhrnná tabulka'!A156,'ORP Strakonice'!E:AJ,31,0)</f>
        <v>0; data nejsou k dispozici</v>
      </c>
      <c r="G156" s="207" t="str">
        <f>"VO - "&amp;VLOOKUP('Souhrnná tabulka'!A156,'ORP Strakonice'!E:AJ,20,0)&amp;"; vodovod - "&amp;VLOOKUP('Souhrnná tabulka'!A156,'ORP Strakonice'!E:AJ,26,0)&amp;"; kanalizace - "&amp;VLOOKUP('Souhrnná tabulka'!A156,'ORP Strakonice'!E:AJ,32,0)</f>
        <v>VO - obec; vodovod - nedohledatelný správce; kanalizace - nedohledatelný správce</v>
      </c>
    </row>
    <row r="157" spans="1:7" x14ac:dyDescent="0.25">
      <c r="A157" s="207">
        <v>156</v>
      </c>
      <c r="B157" s="207" t="s">
        <v>97</v>
      </c>
      <c r="C157" s="207" t="s">
        <v>201</v>
      </c>
      <c r="D157" s="207" t="str">
        <f>VLOOKUP('Souhrnná tabulka'!A157,'ORP České Budějovice'!E:AJ,15,0)&amp;"; "&amp;VLOOKUP('Souhrnná tabulka'!A157,'ORP České Budějovice'!E:AJ,19,0)</f>
        <v>770; ortofoto, streetview</v>
      </c>
      <c r="E157" s="207" t="str">
        <f>VLOOKUP('Souhrnná tabulka'!A157,'ORP České Budějovice'!E:AJ,21,0)&amp;"; "&amp;VLOOKUP('Souhrnná tabulka'!A157,'ORP České Budějovice'!E:AJ,25,0)</f>
        <v>0; ÚAP</v>
      </c>
      <c r="F157" s="207" t="str">
        <f>VLOOKUP('Souhrnná tabulka'!A157,'ORP České Budějovice'!E:AJ,27,0)&amp;"; "&amp;VLOOKUP('Souhrnná tabulka'!A157,'ORP České Budějovice'!E:AJ,31,0)</f>
        <v>488; ÚAP</v>
      </c>
      <c r="G157" s="207" t="str">
        <f>"VO - "&amp;VLOOKUP('Souhrnná tabulka'!A157,'ORP České Budějovice'!E:AJ,20,0)&amp;"; vodovod - "&amp;VLOOKUP('Souhrnná tabulka'!A157,'ORP České Budějovice'!E:AJ,26,0)&amp;"; kanalizace - "&amp;VLOOKUP('Souhrnná tabulka'!A157,'ORP České Budějovice'!E:AJ,32,0)</f>
        <v>VO - obec; vodovod - ČEVAK; kanalizace - obec</v>
      </c>
    </row>
    <row r="158" spans="1:7" x14ac:dyDescent="0.25">
      <c r="A158" s="207">
        <v>157</v>
      </c>
      <c r="B158" s="207" t="s">
        <v>524</v>
      </c>
      <c r="C158" s="207" t="s">
        <v>226</v>
      </c>
      <c r="D158" s="207" t="str">
        <f>VLOOKUP('Souhrnná tabulka'!A158,'ORP Písek'!E:AJ,15,0)&amp;"; "&amp;VLOOKUP('Souhrnná tabulka'!A158,'ORP Písek'!E:AJ,19,0)</f>
        <v>1839; ortofoto, streetview</v>
      </c>
      <c r="E158" s="207" t="str">
        <f>VLOOKUP('Souhrnná tabulka'!A158,'ORP Písek'!E:AJ,21,0)&amp;"; "&amp;VLOOKUP('Souhrnná tabulka'!A158,'ORP Písek'!E:AJ,25,0)</f>
        <v>0; ÚAP</v>
      </c>
      <c r="F158" s="207" t="str">
        <f>VLOOKUP('Souhrnná tabulka'!A158,'ORP Písek'!E:AJ,27,0)&amp;"; "&amp;VLOOKUP('Souhrnná tabulka'!A158,'ORP Písek'!E:AJ,31,0)</f>
        <v>3434; ÚAP</v>
      </c>
      <c r="G158" s="207" t="str">
        <f>"VO - "&amp;VLOOKUP('Souhrnná tabulka'!A158,'ORP Písek'!E:AJ,20,0)&amp;"; vodovod - "&amp;VLOOKUP('Souhrnná tabulka'!A158,'ORP Písek'!E:AJ,26,0)&amp;"; kanalizace - "&amp;VLOOKUP('Souhrnná tabulka'!A158,'ORP Písek'!E:AJ,32,0)</f>
        <v>VO - obec; vodovod - ČEVAK; kanalizace - obec</v>
      </c>
    </row>
    <row r="159" spans="1:7" x14ac:dyDescent="0.25">
      <c r="A159" s="207">
        <v>158</v>
      </c>
      <c r="B159" s="207" t="s">
        <v>558</v>
      </c>
      <c r="C159" s="207" t="s">
        <v>350</v>
      </c>
      <c r="D159" s="207" t="str">
        <f>VLOOKUP('Souhrnná tabulka'!A159,'ORP Strakonice'!E:AJ,15,0)&amp;"; "&amp;VLOOKUP('Souhrnná tabulka'!A159,'ORP Strakonice'!E:AJ,19,0)</f>
        <v>633; ortofoto, streetview</v>
      </c>
      <c r="E159" s="207" t="str">
        <f>VLOOKUP('Souhrnná tabulka'!A159,'ORP Strakonice'!E:AJ,21,0)&amp;"; "&amp;VLOOKUP('Souhrnná tabulka'!A159,'ORP Strakonice'!E:AJ,25,0)</f>
        <v>3709; ÚAP</v>
      </c>
      <c r="F159" s="207" t="str">
        <f>VLOOKUP('Souhrnná tabulka'!A159,'ORP Strakonice'!E:AJ,27,0)&amp;"; "&amp;VLOOKUP('Souhrnná tabulka'!A159,'ORP Strakonice'!E:AJ,31,0)</f>
        <v>1839; ÚAP</v>
      </c>
      <c r="G159" s="207" t="str">
        <f>"VO - "&amp;VLOOKUP('Souhrnná tabulka'!A159,'ORP Strakonice'!E:AJ,20,0)&amp;"; vodovod - "&amp;VLOOKUP('Souhrnná tabulka'!A159,'ORP Strakonice'!E:AJ,26,0)&amp;"; kanalizace - "&amp;VLOOKUP('Souhrnná tabulka'!A159,'ORP Strakonice'!E:AJ,32,0)</f>
        <v>VO - obec; vodovod - Město Strakonice; kanalizace - Město Strakonice</v>
      </c>
    </row>
    <row r="160" spans="1:7" x14ac:dyDescent="0.25">
      <c r="A160" s="207">
        <v>159</v>
      </c>
      <c r="B160" s="207" t="s">
        <v>327</v>
      </c>
      <c r="C160" s="207" t="s">
        <v>236</v>
      </c>
      <c r="D160" s="207" t="str">
        <f>VLOOKUP('Souhrnná tabulka'!A160,'ORP Vimperk'!E:AJ,15,0)&amp;"; "&amp;VLOOKUP('Souhrnná tabulka'!A160,'ORP Vimperk'!E:AJ,19,0)</f>
        <v>2698; ortofoto, streetview</v>
      </c>
      <c r="E160" s="207" t="str">
        <f>VLOOKUP('Souhrnná tabulka'!A160,'ORP Vimperk'!E:AJ,21,0)&amp;"; "&amp;VLOOKUP('Souhrnná tabulka'!A160,'ORP Vimperk'!E:AJ,25,0)</f>
        <v>7383; ÚAP</v>
      </c>
      <c r="F160" s="207" t="str">
        <f>VLOOKUP('Souhrnná tabulka'!A160,'ORP Vimperk'!E:AJ,27,0)&amp;"; "&amp;VLOOKUP('Souhrnná tabulka'!A160,'ORP Vimperk'!E:AJ,31,0)</f>
        <v>0; ÚAP</v>
      </c>
      <c r="G160" s="207" t="str">
        <f>"VO - "&amp;VLOOKUP('Souhrnná tabulka'!A160,'ORP Vimperk'!E:AJ,20,0)&amp;"; vodovod - "&amp;VLOOKUP('Souhrnná tabulka'!A160,'ORP Vimperk'!E:AJ,26,0)&amp;"; kanalizace - "&amp;VLOOKUP('Souhrnná tabulka'!A160,'ORP Vimperk'!E:AJ,32,0)</f>
        <v>VO - obec; vodovod - město Vimperk; kanalizace - AQUAŠUMAVA</v>
      </c>
    </row>
    <row r="161" spans="1:7" x14ac:dyDescent="0.25">
      <c r="A161" s="207">
        <v>160</v>
      </c>
      <c r="B161" s="207" t="s">
        <v>380</v>
      </c>
      <c r="C161" s="207" t="s">
        <v>70</v>
      </c>
      <c r="D161" s="207" t="str">
        <f>VLOOKUP('Souhrnná tabulka'!A161,'ORP Blatná'!E:AJ,15,0)&amp;"; "&amp;VLOOKUP('Souhrnná tabulka'!A161,'ORP Blatná'!E:AJ,19,0)</f>
        <v>2575; ortofoto, streetview</v>
      </c>
      <c r="E161" s="207" t="str">
        <f>VLOOKUP('Souhrnná tabulka'!A161,'ORP Blatná'!E:AJ,21,0)&amp;"; "&amp;VLOOKUP('Souhrnná tabulka'!A161,'ORP Blatná'!E:AJ,25,0)</f>
        <v>2055;  ÚAP</v>
      </c>
      <c r="F161" s="207" t="str">
        <f>VLOOKUP('Souhrnná tabulka'!A161,'ORP Blatná'!E:AJ,27,0)&amp;"; "&amp;VLOOKUP('Souhrnná tabulka'!A161,'ORP Blatná'!E:AJ,31,0)</f>
        <v>2682;  ÚAP</v>
      </c>
      <c r="G161" s="207" t="str">
        <f>"VO - "&amp;VLOOKUP('Souhrnná tabulka'!A161,'ORP Blatná'!E:AJ,20,0)&amp;"; vodovod - "&amp;VLOOKUP('Souhrnná tabulka'!A161,'ORP Blatná'!E:AJ,26,0)&amp;"; kanalizace - "&amp;VLOOKUP('Souhrnná tabulka'!A161,'ORP Blatná'!E:AJ,32,0)</f>
        <v>VO - obec; vodovod - obec; kanalizace - obec Kocelovice</v>
      </c>
    </row>
    <row r="162" spans="1:7" x14ac:dyDescent="0.25">
      <c r="A162" s="207">
        <v>161</v>
      </c>
      <c r="B162" s="207" t="s">
        <v>565</v>
      </c>
      <c r="C162" s="207" t="s">
        <v>428</v>
      </c>
      <c r="D162" s="207" t="str">
        <f>VLOOKUP('Souhrnná tabulka'!A162,'ORP Tábor'!E:AJ,15,0)&amp;"; "&amp;VLOOKUP('Souhrnná tabulka'!A162,'ORP Tábor'!E:AJ,19,0)</f>
        <v>2217; ortofoto, streetview</v>
      </c>
      <c r="E162" s="207" t="str">
        <f>VLOOKUP('Souhrnná tabulka'!A162,'ORP Tábor'!E:AJ,21,0)&amp;"; "&amp;VLOOKUP('Souhrnná tabulka'!A162,'ORP Tábor'!E:AJ,25,0)</f>
        <v>0; data nejsou k dispozici</v>
      </c>
      <c r="F162" s="207" t="str">
        <f>VLOOKUP('Souhrnná tabulka'!A162,'ORP Tábor'!E:AJ,27,0)&amp;"; "&amp;VLOOKUP('Souhrnná tabulka'!A162,'ORP Tábor'!E:AJ,31,0)</f>
        <v>756; data nejsou k dispozici</v>
      </c>
      <c r="G162" s="207" t="str">
        <f>"VO - "&amp;VLOOKUP('Souhrnná tabulka'!A162,'ORP Tábor'!E:AJ,20,0)&amp;"; vodovod - "&amp;VLOOKUP('Souhrnná tabulka'!A162,'ORP Tábor'!E:AJ,26,0)&amp;"; kanalizace - "&amp;VLOOKUP('Souhrnná tabulka'!A162,'ORP Tábor'!E:AJ,32,0)</f>
        <v>VO - obec; vodovod - nedohledatelný správce; kanalizace - nedohledatelný správce</v>
      </c>
    </row>
    <row r="163" spans="1:7" x14ac:dyDescent="0.25">
      <c r="A163" s="207">
        <v>162</v>
      </c>
      <c r="B163" s="207" t="s">
        <v>604</v>
      </c>
      <c r="C163" s="207" t="s">
        <v>483</v>
      </c>
      <c r="D163" s="207" t="str">
        <f>VLOOKUP('Souhrnná tabulka'!A163,'ORP Milevsko'!E:AJ,15,0)&amp;"; "&amp;VLOOKUP('Souhrnná tabulka'!A163,'ORP Milevsko'!E:AJ,19,0)</f>
        <v>1595; ortofoto, streetview</v>
      </c>
      <c r="E163" s="207" t="str">
        <f>VLOOKUP('Souhrnná tabulka'!A163,'ORP Milevsko'!E:AJ,21,0)&amp;"; "&amp;VLOOKUP('Souhrnná tabulka'!A163,'ORP Milevsko'!E:AJ,25,0)</f>
        <v>0; data nejsou k dispozici</v>
      </c>
      <c r="F163" s="207" t="str">
        <f>VLOOKUP('Souhrnná tabulka'!A163,'ORP Milevsko'!E:AJ,27,0)&amp;"; "&amp;VLOOKUP('Souhrnná tabulka'!A163,'ORP Milevsko'!E:AJ,31,0)</f>
        <v>1954; ÚAP</v>
      </c>
      <c r="G163" s="207" t="str">
        <f>"VO - "&amp;VLOOKUP('Souhrnná tabulka'!A163,'ORP Milevsko'!E:AJ,20,0)&amp;"; vodovod - "&amp;VLOOKUP('Souhrnná tabulka'!A163,'ORP Milevsko'!E:AJ,26,0)&amp;"; kanalizace - "&amp;VLOOKUP('Souhrnná tabulka'!A163,'ORP Milevsko'!E:AJ,32,0)</f>
        <v>VO - obec; vodovod - nedohledatelný správce; kanalizace - Město Milevsko</v>
      </c>
    </row>
    <row r="164" spans="1:7" x14ac:dyDescent="0.25">
      <c r="A164" s="207">
        <v>163</v>
      </c>
      <c r="B164" s="207" t="s">
        <v>77</v>
      </c>
      <c r="C164" s="207" t="s">
        <v>397</v>
      </c>
      <c r="D164" s="207" t="str">
        <f>VLOOKUP('Souhrnná tabulka'!A164,'ORP Vodňany'!E:AJ,15,0)&amp;"; "&amp;VLOOKUP('Souhrnná tabulka'!A164,'ORP Vodňany'!E:AJ,19,0)</f>
        <v>845; ortofoto, streetview</v>
      </c>
      <c r="E164" s="207" t="str">
        <f>VLOOKUP('Souhrnná tabulka'!A164,'ORP Vodňany'!E:AJ,21,0)&amp;"; "&amp;VLOOKUP('Souhrnná tabulka'!A164,'ORP Vodňany'!E:AJ,25,0)</f>
        <v>6268; ÚAP</v>
      </c>
      <c r="F164" s="207" t="str">
        <f>VLOOKUP('Souhrnná tabulka'!A164,'ORP Vodňany'!E:AJ,27,0)&amp;"; "&amp;VLOOKUP('Souhrnná tabulka'!A164,'ORP Vodňany'!E:AJ,31,0)</f>
        <v>1094; ÚAP</v>
      </c>
      <c r="G164" s="207" t="str">
        <f>"VO - "&amp;VLOOKUP('Souhrnná tabulka'!A164,'ORP Vodňany'!E:AJ,20,0)&amp;"; vodovod - "&amp;VLOOKUP('Souhrnná tabulka'!A164,'ORP Vodňany'!E:AJ,26,0)&amp;"; kanalizace - "&amp;VLOOKUP('Souhrnná tabulka'!A164,'ORP Vodňany'!E:AJ,32,0)</f>
        <v>VO - obec; vodovod - obec; kanalizace - obec</v>
      </c>
    </row>
    <row r="165" spans="1:7" x14ac:dyDescent="0.25">
      <c r="A165" s="207">
        <v>164</v>
      </c>
      <c r="B165" s="207" t="s">
        <v>523</v>
      </c>
      <c r="C165" s="207" t="s">
        <v>483</v>
      </c>
      <c r="D165" s="207" t="str">
        <f>VLOOKUP('Souhrnná tabulka'!A165,'ORP Milevsko'!E:AJ,15,0)&amp;"; "&amp;VLOOKUP('Souhrnná tabulka'!A165,'ORP Milevsko'!E:AJ,19,0)</f>
        <v>1238; ortofoto, streetview</v>
      </c>
      <c r="E165" s="207" t="str">
        <f>VLOOKUP('Souhrnná tabulka'!A165,'ORP Milevsko'!E:AJ,21,0)&amp;"; "&amp;VLOOKUP('Souhrnná tabulka'!A165,'ORP Milevsko'!E:AJ,25,0)</f>
        <v>0; není k dispozici</v>
      </c>
      <c r="F165" s="207" t="str">
        <f>VLOOKUP('Souhrnná tabulka'!A165,'ORP Milevsko'!E:AJ,27,0)&amp;"; "&amp;VLOOKUP('Souhrnná tabulka'!A165,'ORP Milevsko'!E:AJ,31,0)</f>
        <v>1257; ÚAP</v>
      </c>
      <c r="G165" s="207" t="str">
        <f>"VO - "&amp;VLOOKUP('Souhrnná tabulka'!A165,'ORP Milevsko'!E:AJ,20,0)&amp;"; vodovod - "&amp;VLOOKUP('Souhrnná tabulka'!A165,'ORP Milevsko'!E:AJ,26,0)&amp;"; kanalizace - "&amp;VLOOKUP('Souhrnná tabulka'!A165,'ORP Milevsko'!E:AJ,32,0)</f>
        <v>VO - obec; vodovod - nedohledatelný správce; kanalizace - Město Milevsko</v>
      </c>
    </row>
    <row r="166" spans="1:7" x14ac:dyDescent="0.25">
      <c r="A166" s="207">
        <v>165</v>
      </c>
      <c r="B166" s="207" t="s">
        <v>409</v>
      </c>
      <c r="C166" s="207" t="s">
        <v>428</v>
      </c>
      <c r="D166" s="207" t="str">
        <f>VLOOKUP('Souhrnná tabulka'!A166,'ORP Tábor'!E:AJ,15,0)&amp;"; "&amp;VLOOKUP('Souhrnná tabulka'!A166,'ORP Tábor'!E:AJ,19,0)</f>
        <v>2768; ortofoto, streetview</v>
      </c>
      <c r="E166" s="207" t="str">
        <f>VLOOKUP('Souhrnná tabulka'!A166,'ORP Tábor'!E:AJ,21,0)&amp;"; "&amp;VLOOKUP('Souhrnná tabulka'!A166,'ORP Tábor'!E:AJ,25,0)</f>
        <v>11320; ÚAP</v>
      </c>
      <c r="F166" s="207" t="str">
        <f>VLOOKUP('Souhrnná tabulka'!A166,'ORP Tábor'!E:AJ,27,0)&amp;"; "&amp;VLOOKUP('Souhrnná tabulka'!A166,'ORP Tábor'!E:AJ,31,0)</f>
        <v>1721; ÚAP</v>
      </c>
      <c r="G166" s="207" t="str">
        <f>"VO - "&amp;VLOOKUP('Souhrnná tabulka'!A166,'ORP Tábor'!E:AJ,20,0)&amp;"; vodovod - "&amp;VLOOKUP('Souhrnná tabulka'!A166,'ORP Tábor'!E:AJ,26,0)&amp;"; kanalizace - "&amp;VLOOKUP('Souhrnná tabulka'!A166,'ORP Tábor'!E:AJ,32,0)</f>
        <v>VO - obec; vodovod - nedohledatelný správce; kanalizace - nedohledatelný správce</v>
      </c>
    </row>
    <row r="167" spans="1:7" x14ac:dyDescent="0.25">
      <c r="A167" s="207">
        <v>166</v>
      </c>
      <c r="B167" s="207" t="s">
        <v>506</v>
      </c>
      <c r="C167" s="207" t="s">
        <v>428</v>
      </c>
      <c r="D167" s="207" t="str">
        <f>VLOOKUP('Souhrnná tabulka'!A167,'ORP Tábor'!E:AJ,15,0)&amp;"; "&amp;VLOOKUP('Souhrnná tabulka'!A167,'ORP Tábor'!E:AJ,19,0)</f>
        <v>1164; ortofoto, streetview</v>
      </c>
      <c r="E167" s="207" t="str">
        <f>VLOOKUP('Souhrnná tabulka'!A167,'ORP Tábor'!E:AJ,21,0)&amp;"; "&amp;VLOOKUP('Souhrnná tabulka'!A167,'ORP Tábor'!E:AJ,25,0)</f>
        <v>0; ÚAP</v>
      </c>
      <c r="F167" s="207" t="str">
        <f>VLOOKUP('Souhrnná tabulka'!A167,'ORP Tábor'!E:AJ,27,0)&amp;"; "&amp;VLOOKUP('Souhrnná tabulka'!A167,'ORP Tábor'!E:AJ,31,0)</f>
        <v>1540; ÚAP</v>
      </c>
      <c r="G167" s="207" t="str">
        <f>"VO - "&amp;VLOOKUP('Souhrnná tabulka'!A167,'ORP Tábor'!E:AJ,20,0)&amp;"; vodovod - "&amp;VLOOKUP('Souhrnná tabulka'!A167,'ORP Tábor'!E:AJ,26,0)&amp;"; kanalizace - "&amp;VLOOKUP('Souhrnná tabulka'!A167,'ORP Tábor'!E:AJ,32,0)</f>
        <v>VO - obec; vodovod - Město Tábor, ČEVAK; kanalizace - nedohledatelný správce</v>
      </c>
    </row>
    <row r="168" spans="1:7" x14ac:dyDescent="0.25">
      <c r="A168" s="207">
        <v>167</v>
      </c>
      <c r="B168" s="207" t="s">
        <v>527</v>
      </c>
      <c r="C168" s="207" t="s">
        <v>236</v>
      </c>
      <c r="D168" s="207" t="str">
        <f>VLOOKUP('Souhrnná tabulka'!A168,'ORP Vimperk'!E:AJ,15,0)&amp;"; "&amp;VLOOKUP('Souhrnná tabulka'!A168,'ORP Vimperk'!E:AJ,19,0)</f>
        <v>901; ortofoto, streetview</v>
      </c>
      <c r="E168" s="207" t="str">
        <f>VLOOKUP('Souhrnná tabulka'!A168,'ORP Vimperk'!E:AJ,21,0)&amp;"; "&amp;VLOOKUP('Souhrnná tabulka'!A168,'ORP Vimperk'!E:AJ,25,0)</f>
        <v>456; ÚAP</v>
      </c>
      <c r="F168" s="207" t="str">
        <f>VLOOKUP('Souhrnná tabulka'!A168,'ORP Vimperk'!E:AJ,27,0)&amp;"; "&amp;VLOOKUP('Souhrnná tabulka'!A168,'ORP Vimperk'!E:AJ,31,0)</f>
        <v>2454; ÚAP</v>
      </c>
      <c r="G168" s="207" t="str">
        <f>"VO - "&amp;VLOOKUP('Souhrnná tabulka'!A168,'ORP Vimperk'!E:AJ,20,0)&amp;"; vodovod - "&amp;VLOOKUP('Souhrnná tabulka'!A168,'ORP Vimperk'!E:AJ,26,0)&amp;"; kanalizace - "&amp;VLOOKUP('Souhrnná tabulka'!A168,'ORP Vimperk'!E:AJ,32,0)</f>
        <v>VO - obec; vodovod - nedohledatelný správce; kanalizace - nedohledatelný správce</v>
      </c>
    </row>
    <row r="169" spans="1:7" x14ac:dyDescent="0.25">
      <c r="A169" s="207">
        <v>168</v>
      </c>
      <c r="B169" s="207" t="s">
        <v>580</v>
      </c>
      <c r="C169" s="207" t="s">
        <v>428</v>
      </c>
      <c r="D169" s="207" t="str">
        <f>VLOOKUP('Souhrnná tabulka'!A169,'ORP Tábor'!E:AJ,15,0)&amp;"; "&amp;VLOOKUP('Souhrnná tabulka'!A169,'ORP Tábor'!E:AJ,19,0)</f>
        <v>2076; ortofoto, streetview</v>
      </c>
      <c r="E169" s="207" t="str">
        <f>VLOOKUP('Souhrnná tabulka'!A169,'ORP Tábor'!E:AJ,21,0)&amp;"; "&amp;VLOOKUP('Souhrnná tabulka'!A169,'ORP Tábor'!E:AJ,25,0)</f>
        <v>0; data nejsou k dispozici</v>
      </c>
      <c r="F169" s="207" t="str">
        <f>VLOOKUP('Souhrnná tabulka'!A169,'ORP Tábor'!E:AJ,27,0)&amp;"; "&amp;VLOOKUP('Souhrnná tabulka'!A169,'ORP Tábor'!E:AJ,31,0)</f>
        <v>263; ÚAP</v>
      </c>
      <c r="G169" s="207" t="str">
        <f>"VO - "&amp;VLOOKUP('Souhrnná tabulka'!A169,'ORP Tábor'!E:AJ,20,0)&amp;"; vodovod - "&amp;VLOOKUP('Souhrnná tabulka'!A169,'ORP Tábor'!E:AJ,26,0)&amp;"; kanalizace - "&amp;VLOOKUP('Souhrnná tabulka'!A169,'ORP Tábor'!E:AJ,32,0)</f>
        <v>VO - obec; vodovod - nedohledatelný správce; kanalizace - nedohledatelný správce</v>
      </c>
    </row>
    <row r="170" spans="1:7" x14ac:dyDescent="0.25">
      <c r="A170" s="207">
        <v>169</v>
      </c>
      <c r="B170" s="207" t="s">
        <v>584</v>
      </c>
      <c r="C170" s="207" t="s">
        <v>428</v>
      </c>
      <c r="D170" s="207" t="str">
        <f>VLOOKUP('Souhrnná tabulka'!A170,'ORP Tábor'!E:AJ,15,0)&amp;"; "&amp;VLOOKUP('Souhrnná tabulka'!A170,'ORP Tábor'!E:AJ,19,0)</f>
        <v>1800; ortofoto, streetview</v>
      </c>
      <c r="E170" s="207" t="str">
        <f>VLOOKUP('Souhrnná tabulka'!A170,'ORP Tábor'!E:AJ,21,0)&amp;"; "&amp;VLOOKUP('Souhrnná tabulka'!A170,'ORP Tábor'!E:AJ,25,0)</f>
        <v>997; ÚAP</v>
      </c>
      <c r="F170" s="207" t="str">
        <f>VLOOKUP('Souhrnná tabulka'!A170,'ORP Tábor'!E:AJ,27,0)&amp;"; "&amp;VLOOKUP('Souhrnná tabulka'!A170,'ORP Tábor'!E:AJ,31,0)</f>
        <v>179; ÚAP</v>
      </c>
      <c r="G170" s="207" t="str">
        <f>"VO - "&amp;VLOOKUP('Souhrnná tabulka'!A170,'ORP Tábor'!E:AJ,20,0)&amp;"; vodovod - "&amp;VLOOKUP('Souhrnná tabulka'!A170,'ORP Tábor'!E:AJ,26,0)&amp;"; kanalizace - "&amp;VLOOKUP('Souhrnná tabulka'!A170,'ORP Tábor'!E:AJ,32,0)</f>
        <v>VO - obec; vodovod - město Tábor, nedohledatelný správce; kanalizace - město Tábor</v>
      </c>
    </row>
    <row r="171" spans="1:7" x14ac:dyDescent="0.25">
      <c r="A171" s="207">
        <v>170</v>
      </c>
      <c r="B171" s="207" t="s">
        <v>497</v>
      </c>
      <c r="C171" s="207" t="s">
        <v>226</v>
      </c>
      <c r="D171" s="207" t="str">
        <f>VLOOKUP('Souhrnná tabulka'!A171,'ORP Písek'!E:AJ,15,0)&amp;"; "&amp;VLOOKUP('Souhrnná tabulka'!A171,'ORP Písek'!E:AJ,19,0)</f>
        <v>2262; ortofoto, streetview</v>
      </c>
      <c r="E171" s="207" t="str">
        <f>VLOOKUP('Souhrnná tabulka'!A171,'ORP Písek'!E:AJ,21,0)&amp;"; "&amp;VLOOKUP('Souhrnná tabulka'!A171,'ORP Písek'!E:AJ,25,0)</f>
        <v>; data nejsou k dispozici</v>
      </c>
      <c r="F171" s="207" t="str">
        <f>VLOOKUP('Souhrnná tabulka'!A171,'ORP Písek'!E:AJ,27,0)&amp;"; "&amp;VLOOKUP('Souhrnná tabulka'!A171,'ORP Písek'!E:AJ,31,0)</f>
        <v>2920; ÚAP</v>
      </c>
      <c r="G171" s="207" t="str">
        <f>"VO - "&amp;VLOOKUP('Souhrnná tabulka'!A171,'ORP Písek'!E:AJ,20,0)&amp;"; vodovod - "&amp;VLOOKUP('Souhrnná tabulka'!A171,'ORP Písek'!E:AJ,26,0)&amp;"; kanalizace - "&amp;VLOOKUP('Souhrnná tabulka'!A171,'ORP Písek'!E:AJ,32,0)</f>
        <v>VO - obec; vodovod - nedohledatelný správce; kanalizace - obec</v>
      </c>
    </row>
    <row r="172" spans="1:7" x14ac:dyDescent="0.25">
      <c r="A172" s="207">
        <v>171</v>
      </c>
      <c r="B172" s="207" t="s">
        <v>69</v>
      </c>
      <c r="C172" s="207" t="s">
        <v>478</v>
      </c>
      <c r="D172" s="207" t="str">
        <f>VLOOKUP('Souhrnná tabulka'!A172,'ORP Prachatice'!E:AJ,15,0)&amp;"; "&amp;VLOOKUP('Souhrnná tabulka'!A172,'ORP Prachatice'!E:AJ,19,0)</f>
        <v>1336; ortofoto, streetview</v>
      </c>
      <c r="E172" s="207" t="str">
        <f>VLOOKUP('Souhrnná tabulka'!A172,'ORP Prachatice'!E:AJ,21,0)&amp;"; "&amp;VLOOKUP('Souhrnná tabulka'!A172,'ORP Prachatice'!E:AJ,25,0)</f>
        <v>2686; ÚAP</v>
      </c>
      <c r="F172" s="207" t="str">
        <f>VLOOKUP('Souhrnná tabulka'!A172,'ORP Prachatice'!E:AJ,27,0)&amp;"; "&amp;VLOOKUP('Souhrnná tabulka'!A172,'ORP Prachatice'!E:AJ,31,0)</f>
        <v>1777; ÚAP</v>
      </c>
      <c r="G172" s="207" t="str">
        <f>"VO - "&amp;VLOOKUP('Souhrnná tabulka'!A172,'ORP Prachatice'!E:AJ,20,0)&amp;"; vodovod - "&amp;VLOOKUP('Souhrnná tabulka'!A172,'ORP Prachatice'!E:AJ,26,0)&amp;"; kanalizace - "&amp;VLOOKUP('Souhrnná tabulka'!A172,'ORP Prachatice'!E:AJ,32,0)</f>
        <v>VO - obec; vodovod - Město Prachatice; kanalizace - obec</v>
      </c>
    </row>
    <row r="173" spans="1:7" x14ac:dyDescent="0.25">
      <c r="A173" s="207">
        <v>172</v>
      </c>
      <c r="B173" s="207" t="s">
        <v>150</v>
      </c>
      <c r="C173" s="207" t="s">
        <v>201</v>
      </c>
      <c r="D173" s="207" t="str">
        <f>VLOOKUP('Souhrnná tabulka'!A173,'ORP České Budějovice'!E:AJ,15,0)&amp;"; "&amp;VLOOKUP('Souhrnná tabulka'!A173,'ORP České Budějovice'!E:AJ,19,0)</f>
        <v>1595; ortofoto, streetview</v>
      </c>
      <c r="E173" s="207" t="str">
        <f>VLOOKUP('Souhrnná tabulka'!A173,'ORP České Budějovice'!E:AJ,21,0)&amp;"; "&amp;VLOOKUP('Souhrnná tabulka'!A173,'ORP České Budějovice'!E:AJ,25,0)</f>
        <v>0; ÚAP</v>
      </c>
      <c r="F173" s="207" t="str">
        <f>VLOOKUP('Souhrnná tabulka'!A173,'ORP České Budějovice'!E:AJ,27,0)&amp;"; "&amp;VLOOKUP('Souhrnná tabulka'!A173,'ORP České Budějovice'!E:AJ,31,0)</f>
        <v>0; ÚAP</v>
      </c>
      <c r="G173" s="207" t="str">
        <f>"VO - "&amp;VLOOKUP('Souhrnná tabulka'!A173,'ORP České Budějovice'!E:AJ,20,0)&amp;"; vodovod - "&amp;VLOOKUP('Souhrnná tabulka'!A173,'ORP České Budějovice'!E:AJ,26,0)&amp;"; kanalizace - "&amp;VLOOKUP('Souhrnná tabulka'!A173,'ORP České Budějovice'!E:AJ,32,0)</f>
        <v>VO - obec; vodovod - ČEVAK; kanalizace - ČEVAK</v>
      </c>
    </row>
    <row r="174" spans="1:7" x14ac:dyDescent="0.25">
      <c r="A174" s="207">
        <v>173</v>
      </c>
      <c r="B174" s="207" t="s">
        <v>215</v>
      </c>
      <c r="C174" s="207" t="s">
        <v>350</v>
      </c>
      <c r="D174" s="207" t="str">
        <f>VLOOKUP('Souhrnná tabulka'!A174,'ORP Strakonice'!E:AJ,15,0)&amp;"; "&amp;VLOOKUP('Souhrnná tabulka'!A174,'ORP Strakonice'!E:AJ,19,0)</f>
        <v>1638; ortofoto, streetview</v>
      </c>
      <c r="E174" s="207" t="str">
        <f>VLOOKUP('Souhrnná tabulka'!A174,'ORP Strakonice'!E:AJ,21,0)&amp;"; "&amp;VLOOKUP('Souhrnná tabulka'!A174,'ORP Strakonice'!E:AJ,25,0)</f>
        <v>0; ÚAP</v>
      </c>
      <c r="F174" s="207" t="str">
        <f>VLOOKUP('Souhrnná tabulka'!A174,'ORP Strakonice'!E:AJ,27,0)&amp;"; "&amp;VLOOKUP('Souhrnná tabulka'!A174,'ORP Strakonice'!E:AJ,31,0)</f>
        <v>1125; ÚAP</v>
      </c>
      <c r="G174" s="207" t="str">
        <f>"VO - "&amp;VLOOKUP('Souhrnná tabulka'!A174,'ORP Strakonice'!E:AJ,20,0)&amp;"; vodovod - "&amp;VLOOKUP('Souhrnná tabulka'!A174,'ORP Strakonice'!E:AJ,26,0)&amp;"; kanalizace - "&amp;VLOOKUP('Souhrnná tabulka'!A174,'ORP Strakonice'!E:AJ,32,0)</f>
        <v>VO - obec; vodovod - ČEVAK; kanalizace - Město Strakonice</v>
      </c>
    </row>
    <row r="175" spans="1:7" x14ac:dyDescent="0.25">
      <c r="A175" s="207">
        <v>174</v>
      </c>
      <c r="B175" s="207" t="s">
        <v>401</v>
      </c>
      <c r="C175" s="207" t="s">
        <v>478</v>
      </c>
      <c r="D175" s="207" t="str">
        <f>VLOOKUP('Souhrnná tabulka'!A175,'ORP Prachatice'!E:AJ,15,0)&amp;"; "&amp;VLOOKUP('Souhrnná tabulka'!A175,'ORP Prachatice'!E:AJ,19,0)</f>
        <v>1784; ortofoto, streetview</v>
      </c>
      <c r="E175" s="207" t="str">
        <f>VLOOKUP('Souhrnná tabulka'!A175,'ORP Prachatice'!E:AJ,21,0)&amp;"; "&amp;VLOOKUP('Souhrnná tabulka'!A175,'ORP Prachatice'!E:AJ,25,0)</f>
        <v>3029; ÚAP</v>
      </c>
      <c r="F175" s="207" t="str">
        <f>VLOOKUP('Souhrnná tabulka'!A175,'ORP Prachatice'!E:AJ,27,0)&amp;"; "&amp;VLOOKUP('Souhrnná tabulka'!A175,'ORP Prachatice'!E:AJ,31,0)</f>
        <v>678; ÚAP</v>
      </c>
      <c r="G175" s="207" t="str">
        <f>"VO - "&amp;VLOOKUP('Souhrnná tabulka'!A175,'ORP Prachatice'!E:AJ,20,0)&amp;"; vodovod - "&amp;VLOOKUP('Souhrnná tabulka'!A175,'ORP Prachatice'!E:AJ,26,0)&amp;"; kanalizace - "&amp;VLOOKUP('Souhrnná tabulka'!A175,'ORP Prachatice'!E:AJ,32,0)</f>
        <v>VO - obec; vodovod - nedohledatelný správce; kanalizace - nedohledatelný správce</v>
      </c>
    </row>
    <row r="176" spans="1:7" x14ac:dyDescent="0.25">
      <c r="A176" s="207">
        <v>175</v>
      </c>
      <c r="B176" s="207" t="s">
        <v>533</v>
      </c>
      <c r="C176" s="207" t="s">
        <v>205</v>
      </c>
      <c r="D176" s="207" t="str">
        <f>VLOOKUP('Souhrnná tabulka'!A176,'ORP Jindřichův Hradec'!E:AJ,15,0)&amp;"; "&amp;VLOOKUP('Souhrnná tabulka'!A176,'ORP Jindřichův Hradec'!E:AJ,19,0)</f>
        <v>2246; ortofoto, streetview</v>
      </c>
      <c r="E176" s="207" t="str">
        <f>VLOOKUP('Souhrnná tabulka'!A176,'ORP Jindřichův Hradec'!E:AJ,21,0)&amp;"; "&amp;VLOOKUP('Souhrnná tabulka'!A176,'ORP Jindřichův Hradec'!E:AJ,25,0)</f>
        <v>0; ÚAP</v>
      </c>
      <c r="F176" s="207" t="str">
        <f>VLOOKUP('Souhrnná tabulka'!A176,'ORP Jindřichův Hradec'!E:AJ,27,0)&amp;"; "&amp;VLOOKUP('Souhrnná tabulka'!A176,'ORP Jindřichův Hradec'!E:AJ,31,0)</f>
        <v>113; ÚAP</v>
      </c>
      <c r="G176" s="207" t="str">
        <f>"VO - "&amp;VLOOKUP('Souhrnná tabulka'!A176,'ORP Jindřichův Hradec'!E:AJ,20,0)&amp;"; vodovod - "&amp;VLOOKUP('Souhrnná tabulka'!A176,'ORP Jindřichův Hradec'!E:AJ,26,0)&amp;"; kanalizace - "&amp;VLOOKUP('Souhrnná tabulka'!A176,'ORP Jindřichův Hradec'!E:AJ,32,0)</f>
        <v>VO - obec; vodovod - ČEVAK; kanalizace - nedohledatelný správce</v>
      </c>
    </row>
    <row r="177" spans="1:7" x14ac:dyDescent="0.25">
      <c r="A177" s="207">
        <v>176</v>
      </c>
      <c r="B177" s="207" t="s">
        <v>545</v>
      </c>
      <c r="C177" s="207" t="s">
        <v>475</v>
      </c>
      <c r="D177" s="207" t="str">
        <f>VLOOKUP('Souhrnná tabulka'!A177,'ORP Třeboň'!E:AJ,15,0)&amp;"; "&amp;VLOOKUP('Souhrnná tabulka'!A177,'ORP Třeboň'!E:AJ,19,0)</f>
        <v>1557; ortofoto, streetview</v>
      </c>
      <c r="E177" s="207" t="str">
        <f>VLOOKUP('Souhrnná tabulka'!A177,'ORP Třeboň'!E:AJ,21,0)&amp;"; "&amp;VLOOKUP('Souhrnná tabulka'!A177,'ORP Třeboň'!E:AJ,25,0)</f>
        <v>0; ÚAP</v>
      </c>
      <c r="F177" s="207" t="str">
        <f>VLOOKUP('Souhrnná tabulka'!A177,'ORP Třeboň'!E:AJ,27,0)&amp;"; "&amp;VLOOKUP('Souhrnná tabulka'!A177,'ORP Třeboň'!E:AJ,31,0)</f>
        <v>3581; ÚAP</v>
      </c>
      <c r="G177" s="207" t="str">
        <f>"VO - "&amp;VLOOKUP('Souhrnná tabulka'!A177,'ORP Třeboň'!E:AJ,20,0)&amp;"; vodovod - "&amp;VLOOKUP('Souhrnná tabulka'!A177,'ORP Třeboň'!E:AJ,26,0)&amp;"; kanalizace - "&amp;VLOOKUP('Souhrnná tabulka'!A177,'ORP Třeboň'!E:AJ,32,0)</f>
        <v>VO - obec; vodovod - ČEVAK; kanalizace - Město Třeboň</v>
      </c>
    </row>
    <row r="178" spans="1:7" x14ac:dyDescent="0.25">
      <c r="A178" s="207">
        <v>177</v>
      </c>
      <c r="B178" s="207" t="s">
        <v>597</v>
      </c>
      <c r="C178" s="207" t="s">
        <v>416</v>
      </c>
      <c r="D178" s="207" t="str">
        <f>VLOOKUP('Souhrnná tabulka'!A178,'ORP Soběslav'!E:AJ,15,0)&amp;"; "&amp;VLOOKUP('Souhrnná tabulka'!A178,'ORP Soběslav'!E:AJ,19,0)</f>
        <v>1894; ortofoto, streetview</v>
      </c>
      <c r="E178" s="207" t="str">
        <f>VLOOKUP('Souhrnná tabulka'!A178,'ORP Soběslav'!E:AJ,21,0)&amp;"; "&amp;VLOOKUP('Souhrnná tabulka'!A178,'ORP Soběslav'!E:AJ,25,0)</f>
        <v>0; ÚAP</v>
      </c>
      <c r="F178" s="207" t="str">
        <f>VLOOKUP('Souhrnná tabulka'!A178,'ORP Soběslav'!E:AJ,27,0)&amp;"; "&amp;VLOOKUP('Souhrnná tabulka'!A178,'ORP Soběslav'!E:AJ,31,0)</f>
        <v>0; není k dispozici</v>
      </c>
      <c r="G178" s="207" t="str">
        <f>"VO - "&amp;VLOOKUP('Souhrnná tabulka'!A178,'ORP Soběslav'!E:AJ,20,0)&amp;"; vodovod - "&amp;VLOOKUP('Souhrnná tabulka'!A178,'ORP Soběslav'!E:AJ,26,0)&amp;"; kanalizace - "&amp;VLOOKUP('Souhrnná tabulka'!A178,'ORP Soběslav'!E:AJ,32,0)</f>
        <v>VO - obec; vodovod - ČEVAK; kanalizace - nedohledatelný správce</v>
      </c>
    </row>
    <row r="179" spans="1:7" x14ac:dyDescent="0.25">
      <c r="A179" s="207">
        <v>178</v>
      </c>
      <c r="B179" s="207" t="s">
        <v>36</v>
      </c>
      <c r="C179" s="207" t="s">
        <v>298</v>
      </c>
      <c r="D179" s="207" t="str">
        <f>VLOOKUP('Souhrnná tabulka'!A179,'ORP Dačice'!E:AJ,15,0)&amp;"; "&amp;VLOOKUP('Souhrnná tabulka'!A179,'ORP Dačice'!E:AJ,19,0)</f>
        <v>2366; ortofoto, streetview</v>
      </c>
      <c r="E179" s="207" t="str">
        <f>VLOOKUP('Souhrnná tabulka'!A179,'ORP Dačice'!E:AJ,21,0)&amp;"; "&amp;VLOOKUP('Souhrnná tabulka'!A179,'ORP Dačice'!E:AJ,25,0)</f>
        <v>; ÚAP</v>
      </c>
      <c r="F179" s="207" t="str">
        <f>VLOOKUP('Souhrnná tabulka'!A179,'ORP Dačice'!E:AJ,27,0)&amp;"; "&amp;VLOOKUP('Souhrnná tabulka'!A179,'ORP Dačice'!E:AJ,31,0)</f>
        <v>3555; ÚAP</v>
      </c>
      <c r="G179" s="207" t="str">
        <f>"VO - "&amp;VLOOKUP('Souhrnná tabulka'!A179,'ORP Dačice'!E:AJ,20,0)&amp;"; vodovod - "&amp;VLOOKUP('Souhrnná tabulka'!A179,'ORP Dačice'!E:AJ,26,0)&amp;"; kanalizace - "&amp;VLOOKUP('Souhrnná tabulka'!A179,'ORP Dačice'!E:AJ,32,0)</f>
        <v>VO - obec; vodovod - ČEVAK; kanalizace - obec</v>
      </c>
    </row>
    <row r="180" spans="1:7" x14ac:dyDescent="0.25">
      <c r="A180" s="207">
        <v>179</v>
      </c>
      <c r="B180" s="207" t="s">
        <v>118</v>
      </c>
      <c r="C180" s="207" t="s">
        <v>281</v>
      </c>
      <c r="D180" s="207" t="str">
        <f>VLOOKUP('Souhrnná tabulka'!A180,'ORP Český Krumlov'!E:AJ,15,0)&amp;"; "&amp;VLOOKUP('Souhrnná tabulka'!A180,'ORP Český Krumlov'!E:AJ,19,0)</f>
        <v>1652; ortofoto, streetview</v>
      </c>
      <c r="E180" s="207" t="str">
        <f>VLOOKUP('Souhrnná tabulka'!A180,'ORP Český Krumlov'!E:AJ,21,0)&amp;"; "&amp;VLOOKUP('Souhrnná tabulka'!A180,'ORP Český Krumlov'!E:AJ,25,0)</f>
        <v>8884; ÚAP</v>
      </c>
      <c r="F180" s="207" t="str">
        <f>VLOOKUP('Souhrnná tabulka'!A180,'ORP Český Krumlov'!E:AJ,27,0)&amp;"; "&amp;VLOOKUP('Souhrnná tabulka'!A180,'ORP Český Krumlov'!E:AJ,31,0)</f>
        <v>3954; ÚAP</v>
      </c>
      <c r="G180" s="207" t="str">
        <f>"VO - "&amp;VLOOKUP('Souhrnná tabulka'!A180,'ORP Český Krumlov'!E:AJ,20,0)&amp;"; vodovod - "&amp;VLOOKUP('Souhrnná tabulka'!A180,'ORP Český Krumlov'!E:AJ,26,0)&amp;"; kanalizace - "&amp;VLOOKUP('Souhrnná tabulka'!A180,'ORP Český Krumlov'!E:AJ,32,0)</f>
        <v>VO - obec; vodovod - obec; kanalizace - obec</v>
      </c>
    </row>
    <row r="181" spans="1:7" x14ac:dyDescent="0.25">
      <c r="A181" s="207">
        <v>180</v>
      </c>
      <c r="B181" s="207" t="s">
        <v>577</v>
      </c>
      <c r="C181" s="207" t="s">
        <v>428</v>
      </c>
      <c r="D181" s="207" t="str">
        <f>VLOOKUP('Souhrnná tabulka'!A181,'ORP Tábor'!E:AJ,15,0)&amp;"; "&amp;VLOOKUP('Souhrnná tabulka'!A181,'ORP Tábor'!E:AJ,19,0)</f>
        <v>1168; ortofoto, streetview</v>
      </c>
      <c r="E181" s="207" t="str">
        <f>VLOOKUP('Souhrnná tabulka'!A181,'ORP Tábor'!E:AJ,21,0)&amp;"; "&amp;VLOOKUP('Souhrnná tabulka'!A181,'ORP Tábor'!E:AJ,25,0)</f>
        <v>692; ÚAP</v>
      </c>
      <c r="F181" s="207" t="str">
        <f>VLOOKUP('Souhrnná tabulka'!A181,'ORP Tábor'!E:AJ,27,0)&amp;"; "&amp;VLOOKUP('Souhrnná tabulka'!A181,'ORP Tábor'!E:AJ,31,0)</f>
        <v>1176; ÚAP</v>
      </c>
      <c r="G181" s="207" t="str">
        <f>"VO - "&amp;VLOOKUP('Souhrnná tabulka'!A181,'ORP Tábor'!E:AJ,20,0)&amp;"; vodovod - "&amp;VLOOKUP('Souhrnná tabulka'!A181,'ORP Tábor'!E:AJ,26,0)&amp;"; kanalizace - "&amp;VLOOKUP('Souhrnná tabulka'!A181,'ORP Tábor'!E:AJ,32,0)</f>
        <v>VO - obec; vodovod - město Tábor; kanalizace - nedohledatelný správce</v>
      </c>
    </row>
    <row r="182" spans="1:7" x14ac:dyDescent="0.25">
      <c r="A182" s="207">
        <v>181</v>
      </c>
      <c r="B182" s="207" t="s">
        <v>79</v>
      </c>
      <c r="C182" s="207" t="s">
        <v>291</v>
      </c>
      <c r="D182" s="207" t="str">
        <f>VLOOKUP('Souhrnná tabulka'!A182,'ORP Týn nad Vltavou'!E:AJ,15,0)&amp;"; "&amp;VLOOKUP('Souhrnná tabulka'!A182,'ORP Týn nad Vltavou'!E:AJ,19,0)</f>
        <v>1944; ortofoto, streetview</v>
      </c>
      <c r="E182" s="207" t="str">
        <f>VLOOKUP('Souhrnná tabulka'!A182,'ORP Týn nad Vltavou'!E:AJ,21,0)&amp;"; "&amp;VLOOKUP('Souhrnná tabulka'!A182,'ORP Týn nad Vltavou'!E:AJ,25,0)</f>
        <v>0; není k dispozici</v>
      </c>
      <c r="F182" s="207" t="str">
        <f>VLOOKUP('Souhrnná tabulka'!A182,'ORP Týn nad Vltavou'!E:AJ,27,0)&amp;"; "&amp;VLOOKUP('Souhrnná tabulka'!A182,'ORP Týn nad Vltavou'!E:AJ,31,0)</f>
        <v>2742; ÚAP</v>
      </c>
      <c r="G182" s="207" t="str">
        <f>"VO - "&amp;VLOOKUP('Souhrnná tabulka'!A182,'ORP Týn nad Vltavou'!E:AJ,20,0)&amp;"; vodovod - "&amp;VLOOKUP('Souhrnná tabulka'!A182,'ORP Týn nad Vltavou'!E:AJ,26,0)&amp;"; kanalizace - "&amp;VLOOKUP('Souhrnná tabulka'!A182,'ORP Týn nad Vltavou'!E:AJ,32,0)</f>
        <v>VO - obec; vodovod - nedohledatelný správce; kanalizace - nedohledatelný správce</v>
      </c>
    </row>
    <row r="183" spans="1:7" x14ac:dyDescent="0.25">
      <c r="A183" s="207">
        <v>182</v>
      </c>
      <c r="B183" s="207" t="s">
        <v>101</v>
      </c>
      <c r="C183" s="207" t="s">
        <v>70</v>
      </c>
      <c r="D183" s="207" t="str">
        <f>VLOOKUP('Souhrnná tabulka'!A183,'ORP Blatná'!E:AJ,15,0)&amp;"; "&amp;VLOOKUP('Souhrnná tabulka'!A183,'ORP Blatná'!E:AJ,19,0)</f>
        <v>1554; ortofoto, streetview</v>
      </c>
      <c r="E183" s="207" t="str">
        <f>VLOOKUP('Souhrnná tabulka'!A183,'ORP Blatná'!E:AJ,21,0)&amp;"; "&amp;VLOOKUP('Souhrnná tabulka'!A183,'ORP Blatná'!E:AJ,25,0)</f>
        <v>0; data nejsou k dispozici</v>
      </c>
      <c r="F183" s="207" t="str">
        <f>VLOOKUP('Souhrnná tabulka'!A183,'ORP Blatná'!E:AJ,27,0)&amp;"; "&amp;VLOOKUP('Souhrnná tabulka'!A183,'ORP Blatná'!E:AJ,31,0)</f>
        <v>2272;  ÚAP</v>
      </c>
      <c r="G183" s="207" t="str">
        <f>"VO - "&amp;VLOOKUP('Souhrnná tabulka'!A183,'ORP Blatná'!E:AJ,20,0)&amp;"; vodovod - "&amp;VLOOKUP('Souhrnná tabulka'!A183,'ORP Blatná'!E:AJ,26,0)&amp;"; kanalizace - "&amp;VLOOKUP('Souhrnná tabulka'!A183,'ORP Blatná'!E:AJ,32,0)</f>
        <v>VO - obec; vodovod - nedohledatelný správce; kanalizace - obec</v>
      </c>
    </row>
    <row r="184" spans="1:7" x14ac:dyDescent="0.25">
      <c r="A184" s="207">
        <v>183</v>
      </c>
      <c r="B184" s="207" t="s">
        <v>88</v>
      </c>
      <c r="C184" s="207" t="s">
        <v>478</v>
      </c>
      <c r="D184" s="207" t="str">
        <f>VLOOKUP('Souhrnná tabulka'!A184,'ORP Prachatice'!E:AJ,15,0)&amp;"; "&amp;VLOOKUP('Souhrnná tabulka'!A184,'ORP Prachatice'!E:AJ,19,0)</f>
        <v>895; ortofoto, streetview</v>
      </c>
      <c r="E184" s="207" t="str">
        <f>VLOOKUP('Souhrnná tabulka'!A184,'ORP Prachatice'!E:AJ,21,0)&amp;"; "&amp;VLOOKUP('Souhrnná tabulka'!A184,'ORP Prachatice'!E:AJ,25,0)</f>
        <v>; ÚAP</v>
      </c>
      <c r="F184" s="207" t="str">
        <f>VLOOKUP('Souhrnná tabulka'!A184,'ORP Prachatice'!E:AJ,27,0)&amp;"; "&amp;VLOOKUP('Souhrnná tabulka'!A184,'ORP Prachatice'!E:AJ,31,0)</f>
        <v>; ÚAP</v>
      </c>
      <c r="G184" s="207" t="str">
        <f>"VO - "&amp;VLOOKUP('Souhrnná tabulka'!A184,'ORP Prachatice'!E:AJ,20,0)&amp;"; vodovod - "&amp;VLOOKUP('Souhrnná tabulka'!A184,'ORP Prachatice'!E:AJ,26,0)&amp;"; kanalizace - "&amp;VLOOKUP('Souhrnná tabulka'!A184,'ORP Prachatice'!E:AJ,32,0)</f>
        <v>VO - obec; vodovod - ČEVAK; kanalizace - ČEVAK</v>
      </c>
    </row>
    <row r="185" spans="1:7" x14ac:dyDescent="0.25">
      <c r="A185" s="207">
        <v>184</v>
      </c>
      <c r="B185" s="207" t="s">
        <v>92</v>
      </c>
      <c r="C185" s="207" t="s">
        <v>350</v>
      </c>
      <c r="D185" s="207" t="str">
        <f>VLOOKUP('Souhrnná tabulka'!A185,'ORP Strakonice'!E:AJ,15,0)&amp;"; "&amp;VLOOKUP('Souhrnná tabulka'!A185,'ORP Strakonice'!E:AJ,19,0)</f>
        <v>1140; ortofoto, streetview</v>
      </c>
      <c r="E185" s="207" t="str">
        <f>VLOOKUP('Souhrnná tabulka'!A185,'ORP Strakonice'!E:AJ,21,0)&amp;"; "&amp;VLOOKUP('Souhrnná tabulka'!A185,'ORP Strakonice'!E:AJ,25,0)</f>
        <v>0; ÚAP</v>
      </c>
      <c r="F185" s="207" t="str">
        <f>VLOOKUP('Souhrnná tabulka'!A185,'ORP Strakonice'!E:AJ,27,0)&amp;"; "&amp;VLOOKUP('Souhrnná tabulka'!A185,'ORP Strakonice'!E:AJ,31,0)</f>
        <v>885; ÚAP</v>
      </c>
      <c r="G185" s="207" t="str">
        <f>"VO - "&amp;VLOOKUP('Souhrnná tabulka'!A185,'ORP Strakonice'!E:AJ,20,0)&amp;"; vodovod - "&amp;VLOOKUP('Souhrnná tabulka'!A185,'ORP Strakonice'!E:AJ,26,0)&amp;"; kanalizace - "&amp;VLOOKUP('Souhrnná tabulka'!A185,'ORP Strakonice'!E:AJ,32,0)</f>
        <v>VO - obec; vodovod - ČEVAK; kanalizace - město Strakonice</v>
      </c>
    </row>
    <row r="186" spans="1:7" x14ac:dyDescent="0.25">
      <c r="A186" s="207">
        <v>185</v>
      </c>
      <c r="B186" s="207" t="s">
        <v>594</v>
      </c>
      <c r="C186" s="207" t="s">
        <v>428</v>
      </c>
      <c r="D186" s="207" t="str">
        <f>VLOOKUP('Souhrnná tabulka'!A186,'ORP Tábor'!E:AJ,15,0)&amp;"; "&amp;VLOOKUP('Souhrnná tabulka'!A186,'ORP Tábor'!E:AJ,19,0)</f>
        <v>1750; ortofoto, streetview</v>
      </c>
      <c r="E186" s="207" t="str">
        <f>VLOOKUP('Souhrnná tabulka'!A186,'ORP Tábor'!E:AJ,21,0)&amp;"; "&amp;VLOOKUP('Souhrnná tabulka'!A186,'ORP Tábor'!E:AJ,25,0)</f>
        <v>4608; ÚAP</v>
      </c>
      <c r="F186" s="207" t="str">
        <f>VLOOKUP('Souhrnná tabulka'!A186,'ORP Tábor'!E:AJ,27,0)&amp;"; "&amp;VLOOKUP('Souhrnná tabulka'!A186,'ORP Tábor'!E:AJ,31,0)</f>
        <v>1440; ÚAP</v>
      </c>
      <c r="G186" s="207" t="str">
        <f>"VO - "&amp;VLOOKUP('Souhrnná tabulka'!A186,'ORP Tábor'!E:AJ,20,0)&amp;"; vodovod - "&amp;VLOOKUP('Souhrnná tabulka'!A186,'ORP Tábor'!E:AJ,26,0)&amp;"; kanalizace - "&amp;VLOOKUP('Souhrnná tabulka'!A186,'ORP Tábor'!E:AJ,32,0)</f>
        <v>VO - obec; vodovod - obec, nedohledatelný správce; kanalizace - nedohledatelný správce</v>
      </c>
    </row>
    <row r="187" spans="1:7" x14ac:dyDescent="0.25">
      <c r="A187" s="207">
        <v>186</v>
      </c>
      <c r="B187" s="207" t="s">
        <v>563</v>
      </c>
      <c r="C187" s="207" t="s">
        <v>428</v>
      </c>
      <c r="D187" s="207" t="str">
        <f>VLOOKUP('Souhrnná tabulka'!A187,'ORP Tábor'!E:AJ,15,0)&amp;"; "&amp;VLOOKUP('Souhrnná tabulka'!A187,'ORP Tábor'!E:AJ,19,0)</f>
        <v>2202; ortofoto, streetview</v>
      </c>
      <c r="E187" s="207" t="str">
        <f>VLOOKUP('Souhrnná tabulka'!A187,'ORP Tábor'!E:AJ,21,0)&amp;"; "&amp;VLOOKUP('Souhrnná tabulka'!A187,'ORP Tábor'!E:AJ,25,0)</f>
        <v>1872; ÚAP</v>
      </c>
      <c r="F187" s="207" t="str">
        <f>VLOOKUP('Souhrnná tabulka'!A187,'ORP Tábor'!E:AJ,27,0)&amp;"; "&amp;VLOOKUP('Souhrnná tabulka'!A187,'ORP Tábor'!E:AJ,31,0)</f>
        <v>2806; ÚAP</v>
      </c>
      <c r="G187" s="207" t="str">
        <f>"VO - "&amp;VLOOKUP('Souhrnná tabulka'!A187,'ORP Tábor'!E:AJ,20,0)&amp;"; vodovod - "&amp;VLOOKUP('Souhrnná tabulka'!A187,'ORP Tábor'!E:AJ,26,0)&amp;"; kanalizace - "&amp;VLOOKUP('Souhrnná tabulka'!A187,'ORP Tábor'!E:AJ,32,0)</f>
        <v>VO - obec; vodovod - město Tábor; kanalizace - město Tábor</v>
      </c>
    </row>
    <row r="188" spans="1:7" x14ac:dyDescent="0.25">
      <c r="A188" s="207">
        <v>187</v>
      </c>
      <c r="B188" s="207" t="s">
        <v>598</v>
      </c>
      <c r="C188" s="207" t="s">
        <v>428</v>
      </c>
      <c r="D188" s="207" t="str">
        <f>VLOOKUP('Souhrnná tabulka'!A188,'ORP Tábor'!E:AJ,15,0)&amp;"; "&amp;VLOOKUP('Souhrnná tabulka'!A188,'ORP Tábor'!E:AJ,19,0)</f>
        <v>1400; ortofoto, streetview</v>
      </c>
      <c r="E188" s="207" t="str">
        <f>VLOOKUP('Souhrnná tabulka'!A188,'ORP Tábor'!E:AJ,21,0)&amp;"; "&amp;VLOOKUP('Souhrnná tabulka'!A188,'ORP Tábor'!E:AJ,25,0)</f>
        <v>3200; ÚAP</v>
      </c>
      <c r="F188" s="207" t="str">
        <f>VLOOKUP('Souhrnná tabulka'!A188,'ORP Tábor'!E:AJ,27,0)&amp;"; "&amp;VLOOKUP('Souhrnná tabulka'!A188,'ORP Tábor'!E:AJ,31,0)</f>
        <v>2457; ÚAP</v>
      </c>
      <c r="G188" s="207" t="str">
        <f>"VO - "&amp;VLOOKUP('Souhrnná tabulka'!A188,'ORP Tábor'!E:AJ,20,0)&amp;"; vodovod - "&amp;VLOOKUP('Souhrnná tabulka'!A188,'ORP Tábor'!E:AJ,26,0)&amp;"; kanalizace - "&amp;VLOOKUP('Souhrnná tabulka'!A188,'ORP Tábor'!E:AJ,32,0)</f>
        <v>VO - obec; vodovod - město Tábor; kanalizace - město Tábor</v>
      </c>
    </row>
    <row r="189" spans="1:7" x14ac:dyDescent="0.25">
      <c r="A189" s="207">
        <v>188</v>
      </c>
      <c r="B189" s="207" t="s">
        <v>493</v>
      </c>
      <c r="C189" s="207" t="s">
        <v>483</v>
      </c>
      <c r="D189" s="207" t="str">
        <f>VLOOKUP('Souhrnná tabulka'!A189,'ORP Milevsko'!E:AJ,15,0)&amp;"; "&amp;VLOOKUP('Souhrnná tabulka'!A189,'ORP Milevsko'!E:AJ,19,0)</f>
        <v>1029; ortofoto, streetview</v>
      </c>
      <c r="E189" s="207" t="str">
        <f>VLOOKUP('Souhrnná tabulka'!A189,'ORP Milevsko'!E:AJ,21,0)&amp;"; "&amp;VLOOKUP('Souhrnná tabulka'!A189,'ORP Milevsko'!E:AJ,25,0)</f>
        <v>0; data nejsou k dispozici</v>
      </c>
      <c r="F189" s="207" t="str">
        <f>VLOOKUP('Souhrnná tabulka'!A189,'ORP Milevsko'!E:AJ,27,0)&amp;"; "&amp;VLOOKUP('Souhrnná tabulka'!A189,'ORP Milevsko'!E:AJ,31,0)</f>
        <v>1422; ÚAP</v>
      </c>
      <c r="G189" s="207" t="str">
        <f>"VO - "&amp;VLOOKUP('Souhrnná tabulka'!A189,'ORP Milevsko'!E:AJ,20,0)&amp;"; vodovod - "&amp;VLOOKUP('Souhrnná tabulka'!A189,'ORP Milevsko'!E:AJ,26,0)&amp;"; kanalizace - "&amp;VLOOKUP('Souhrnná tabulka'!A189,'ORP Milevsko'!E:AJ,32,0)</f>
        <v>VO - obec; vodovod - ČEVAK + AQUASERV; kanalizace - Město Milevsko</v>
      </c>
    </row>
    <row r="190" spans="1:7" x14ac:dyDescent="0.25">
      <c r="A190" s="207">
        <v>189</v>
      </c>
      <c r="B190" s="207" t="s">
        <v>125</v>
      </c>
      <c r="C190" s="207" t="s">
        <v>281</v>
      </c>
      <c r="D190" s="207" t="str">
        <f>VLOOKUP('Souhrnná tabulka'!A190,'ORP Český Krumlov'!E:AJ,15,0)&amp;"; "&amp;VLOOKUP('Souhrnná tabulka'!A190,'ORP Český Krumlov'!E:AJ,19,0)</f>
        <v>1115; ortofoto, streetview</v>
      </c>
      <c r="E190" s="207" t="str">
        <f>VLOOKUP('Souhrnná tabulka'!A190,'ORP Český Krumlov'!E:AJ,21,0)&amp;"; "&amp;VLOOKUP('Souhrnná tabulka'!A190,'ORP Český Krumlov'!E:AJ,25,0)</f>
        <v>2726; ÚAP</v>
      </c>
      <c r="F190" s="207" t="str">
        <f>VLOOKUP('Souhrnná tabulka'!A190,'ORP Český Krumlov'!E:AJ,27,0)&amp;"; "&amp;VLOOKUP('Souhrnná tabulka'!A190,'ORP Český Krumlov'!E:AJ,31,0)</f>
        <v>945; ÚAP</v>
      </c>
      <c r="G190" s="207" t="str">
        <f>"VO - "&amp;VLOOKUP('Souhrnná tabulka'!A190,'ORP Český Krumlov'!E:AJ,20,0)&amp;"; vodovod - "&amp;VLOOKUP('Souhrnná tabulka'!A190,'ORP Český Krumlov'!E:AJ,26,0)&amp;"; kanalizace - "&amp;VLOOKUP('Souhrnná tabulka'!A190,'ORP Český Krumlov'!E:AJ,32,0)</f>
        <v>VO - obec; vodovod - Město Český Krumlov; kanalizace - Město Český Krumlov</v>
      </c>
    </row>
    <row r="191" spans="1:7" x14ac:dyDescent="0.25">
      <c r="A191" s="207">
        <v>190</v>
      </c>
      <c r="B191" s="207" t="s">
        <v>311</v>
      </c>
      <c r="C191" s="207" t="s">
        <v>350</v>
      </c>
      <c r="D191" s="207" t="str">
        <f>VLOOKUP('Souhrnná tabulka'!A191,'ORP Strakonice'!E:AJ,15,0)&amp;"; "&amp;VLOOKUP('Souhrnná tabulka'!A191,'ORP Strakonice'!E:AJ,19,0)</f>
        <v>2204; ortofoto, streetview</v>
      </c>
      <c r="E191" s="207" t="str">
        <f>VLOOKUP('Souhrnná tabulka'!A191,'ORP Strakonice'!E:AJ,21,0)&amp;"; "&amp;VLOOKUP('Souhrnná tabulka'!A191,'ORP Strakonice'!E:AJ,25,0)</f>
        <v>9990; ÚAP</v>
      </c>
      <c r="F191" s="207" t="str">
        <f>VLOOKUP('Souhrnná tabulka'!A191,'ORP Strakonice'!E:AJ,27,0)&amp;"; "&amp;VLOOKUP('Souhrnná tabulka'!A191,'ORP Strakonice'!E:AJ,31,0)</f>
        <v>4843; ÚAP</v>
      </c>
      <c r="G191" s="207" t="str">
        <f>"VO - "&amp;VLOOKUP('Souhrnná tabulka'!A191,'ORP Strakonice'!E:AJ,20,0)&amp;"; vodovod - "&amp;VLOOKUP('Souhrnná tabulka'!A191,'ORP Strakonice'!E:AJ,26,0)&amp;"; kanalizace - "&amp;VLOOKUP('Souhrnná tabulka'!A191,'ORP Strakonice'!E:AJ,32,0)</f>
        <v>VO - obec; vodovod - Město Strakonice; kanalizace - Město Strakonice</v>
      </c>
    </row>
    <row r="192" spans="1:7" x14ac:dyDescent="0.25">
      <c r="A192" s="207">
        <v>191</v>
      </c>
      <c r="B192" s="207" t="s">
        <v>53</v>
      </c>
      <c r="C192" s="207" t="s">
        <v>478</v>
      </c>
      <c r="D192" s="207" t="str">
        <f>VLOOKUP('Souhrnná tabulka'!A192,'ORP Prachatice'!E:AJ,15,0)&amp;"; "&amp;VLOOKUP('Souhrnná tabulka'!A192,'ORP Prachatice'!E:AJ,19,0)</f>
        <v>755; ortofoto, streetview</v>
      </c>
      <c r="E192" s="207" t="str">
        <f>VLOOKUP('Souhrnná tabulka'!A192,'ORP Prachatice'!E:AJ,21,0)&amp;"; "&amp;VLOOKUP('Souhrnná tabulka'!A192,'ORP Prachatice'!E:AJ,25,0)</f>
        <v>0; ÚAP</v>
      </c>
      <c r="F192" s="207" t="str">
        <f>VLOOKUP('Souhrnná tabulka'!A192,'ORP Prachatice'!E:AJ,27,0)&amp;"; "&amp;VLOOKUP('Souhrnná tabulka'!A192,'ORP Prachatice'!E:AJ,31,0)</f>
        <v>1133; ÚAP</v>
      </c>
      <c r="G192" s="207" t="str">
        <f>"VO - "&amp;VLOOKUP('Souhrnná tabulka'!A192,'ORP Prachatice'!E:AJ,20,0)&amp;"; vodovod - "&amp;VLOOKUP('Souhrnná tabulka'!A192,'ORP Prachatice'!E:AJ,26,0)&amp;"; kanalizace - "&amp;VLOOKUP('Souhrnná tabulka'!A192,'ORP Prachatice'!E:AJ,32,0)</f>
        <v>VO - obec; vodovod - obec + ČEVAK; kanalizace - obec</v>
      </c>
    </row>
    <row r="193" spans="1:7" x14ac:dyDescent="0.25">
      <c r="A193" s="207">
        <v>192</v>
      </c>
      <c r="B193" s="207" t="s">
        <v>436</v>
      </c>
      <c r="C193" s="207" t="s">
        <v>428</v>
      </c>
      <c r="D193" s="207" t="str">
        <f>VLOOKUP('Souhrnná tabulka'!A193,'ORP Tábor'!E:AJ,15,0)&amp;"; "&amp;VLOOKUP('Souhrnná tabulka'!A193,'ORP Tábor'!E:AJ,19,0)</f>
        <v>1731; ortofoto, streetview + kontrola pasport</v>
      </c>
      <c r="E193" s="207" t="str">
        <f>VLOOKUP('Souhrnná tabulka'!A193,'ORP Tábor'!E:AJ,21,0)&amp;"; "&amp;VLOOKUP('Souhrnná tabulka'!A193,'ORP Tábor'!E:AJ,25,0)</f>
        <v>5783; ÚAP, zaměření</v>
      </c>
      <c r="F193" s="207" t="str">
        <f>VLOOKUP('Souhrnná tabulka'!A193,'ORP Tábor'!E:AJ,27,0)&amp;"; "&amp;VLOOKUP('Souhrnná tabulka'!A193,'ORP Tábor'!E:AJ,31,0)</f>
        <v>2465; ÚAP</v>
      </c>
      <c r="G193" s="207" t="str">
        <f>"VO - "&amp;VLOOKUP('Souhrnná tabulka'!A193,'ORP Tábor'!E:AJ,20,0)&amp;"; vodovod - "&amp;VLOOKUP('Souhrnná tabulka'!A193,'ORP Tábor'!E:AJ,26,0)&amp;"; kanalizace - "&amp;VLOOKUP('Souhrnná tabulka'!A193,'ORP Tábor'!E:AJ,32,0)</f>
        <v>VO - obec; vodovod - město Tábor, nedohledatelný správce; kanalizace - město Tábor</v>
      </c>
    </row>
    <row r="194" spans="1:7" x14ac:dyDescent="0.25">
      <c r="A194" s="207">
        <v>193</v>
      </c>
      <c r="B194" s="207" t="s">
        <v>477</v>
      </c>
      <c r="C194" s="207" t="s">
        <v>226</v>
      </c>
      <c r="D194" s="207" t="str">
        <f>VLOOKUP('Souhrnná tabulka'!A194,'ORP Písek'!E:AJ,15,0)&amp;"; "&amp;VLOOKUP('Souhrnná tabulka'!A194,'ORP Písek'!E:AJ,19,0)</f>
        <v>2826; ortofoto, streetview</v>
      </c>
      <c r="E194" s="207" t="str">
        <f>VLOOKUP('Souhrnná tabulka'!A194,'ORP Písek'!E:AJ,21,0)&amp;"; "&amp;VLOOKUP('Souhrnná tabulka'!A194,'ORP Písek'!E:AJ,25,0)</f>
        <v>0; ÚAP</v>
      </c>
      <c r="F194" s="207" t="str">
        <f>VLOOKUP('Souhrnná tabulka'!A194,'ORP Písek'!E:AJ,27,0)&amp;"; "&amp;VLOOKUP('Souhrnná tabulka'!A194,'ORP Písek'!E:AJ,31,0)</f>
        <v>5529; ÚAP</v>
      </c>
      <c r="G194" s="207" t="str">
        <f>"VO - "&amp;VLOOKUP('Souhrnná tabulka'!A194,'ORP Písek'!E:AJ,20,0)&amp;"; vodovod - "&amp;VLOOKUP('Souhrnná tabulka'!A194,'ORP Písek'!E:AJ,26,0)&amp;"; kanalizace - "&amp;VLOOKUP('Souhrnná tabulka'!A194,'ORP Písek'!E:AJ,32,0)</f>
        <v>VO - obec; vodovod - ČEVAK; kanalizace - obec</v>
      </c>
    </row>
    <row r="195" spans="1:7" x14ac:dyDescent="0.25">
      <c r="A195" s="207">
        <v>194</v>
      </c>
      <c r="B195" s="207" t="s">
        <v>138</v>
      </c>
      <c r="C195" s="207" t="s">
        <v>416</v>
      </c>
      <c r="D195" s="207" t="str">
        <f>VLOOKUP('Souhrnná tabulka'!A195,'ORP Soběslav'!E:AJ,15,0)&amp;"; "&amp;VLOOKUP('Souhrnná tabulka'!A195,'ORP Soběslav'!E:AJ,19,0)</f>
        <v>1639; ortofoto, streetview</v>
      </c>
      <c r="E195" s="207" t="str">
        <f>VLOOKUP('Souhrnná tabulka'!A195,'ORP Soběslav'!E:AJ,21,0)&amp;"; "&amp;VLOOKUP('Souhrnná tabulka'!A195,'ORP Soběslav'!E:AJ,21,0)</f>
        <v xml:space="preserve">; </v>
      </c>
      <c r="F195" s="207" t="str">
        <f>VLOOKUP('Souhrnná tabulka'!A195,'ORP Soběslav'!E:AJ,27,0)&amp;"; "&amp;VLOOKUP('Souhrnná tabulka'!A195,'ORP Soběslav'!E:AJ,31,0)</f>
        <v>0; ÚAP</v>
      </c>
      <c r="G195" s="207" t="str">
        <f>"VO - "&amp;VLOOKUP('Souhrnná tabulka'!A195,'ORP Soběslav'!E:AJ,20,0)&amp;"; vodovod - "&amp;VLOOKUP('Souhrnná tabulka'!A195,'ORP Soběslav'!E:AJ,26,0)&amp;"; kanalizace - "&amp;VLOOKUP('Souhrnná tabulka'!A195,'ORP Soběslav'!E:AJ,32,0)</f>
        <v>VO - obec; vodovod - nedohledatelný správce; kanalizace - AQUASERV</v>
      </c>
    </row>
    <row r="196" spans="1:7" x14ac:dyDescent="0.25">
      <c r="A196" s="207">
        <v>195</v>
      </c>
      <c r="B196" s="207" t="s">
        <v>132</v>
      </c>
      <c r="C196" s="207" t="s">
        <v>162</v>
      </c>
      <c r="D196" s="207" t="str">
        <f>VLOOKUP('Souhrnná tabulka'!A196,'ORP Trhové Sviny'!E:AJ,15,0)&amp;"; "&amp;VLOOKUP('Souhrnná tabulka'!A196,'ORP Trhové Sviny'!E:AJ,19,0)</f>
        <v>1311; ortofoto, streetview</v>
      </c>
      <c r="E196" s="207" t="str">
        <f>VLOOKUP('Souhrnná tabulka'!A196,'ORP Trhové Sviny'!E:AJ,21,0)&amp;"; "&amp;VLOOKUP('Souhrnná tabulka'!A196,'ORP Trhové Sviny'!E:AJ,25,0)</f>
        <v>2473; ÚAP</v>
      </c>
      <c r="F196" s="207" t="str">
        <f>VLOOKUP('Souhrnná tabulka'!A196,'ORP Trhové Sviny'!E:AJ,27,0)&amp;"; "&amp;VLOOKUP('Souhrnná tabulka'!A196,'ORP Trhové Sviny'!E:AJ,31,0)</f>
        <v>2160; ÚAP</v>
      </c>
      <c r="G196" s="207" t="str">
        <f>"VO - "&amp;VLOOKUP('Souhrnná tabulka'!A196,'ORP Trhové Sviny'!E:AJ,20,0)&amp;"; vodovod - "&amp;VLOOKUP('Souhrnná tabulka'!A196,'ORP Trhové Sviny'!E:AJ,26,0)&amp;"; kanalizace - "&amp;VLOOKUP('Souhrnná tabulka'!A196,'ORP Trhové Sviny'!E:AJ,32,0)</f>
        <v>VO - obec; vodovod - obec; kanalizace - obec</v>
      </c>
    </row>
    <row r="197" spans="1:7" x14ac:dyDescent="0.25">
      <c r="A197" s="207">
        <v>196</v>
      </c>
      <c r="B197" s="207" t="s">
        <v>67</v>
      </c>
      <c r="C197" s="207" t="s">
        <v>70</v>
      </c>
      <c r="D197" s="207" t="str">
        <f>VLOOKUP('Souhrnná tabulka'!A197,'ORP Blatná'!E:AJ,15,0)&amp;"; "&amp;VLOOKUP('Souhrnná tabulka'!A197,'ORP Blatná'!E:AJ,19,0)</f>
        <v>1935; ortofoto, streetview</v>
      </c>
      <c r="E197" s="207" t="str">
        <f>VLOOKUP('Souhrnná tabulka'!A197,'ORP Blatná'!E:AJ,21,0)&amp;"; "&amp;VLOOKUP('Souhrnná tabulka'!A197,'ORP Blatná'!E:AJ,25,0)</f>
        <v>2531;  ÚAP</v>
      </c>
      <c r="F197" s="207" t="str">
        <f>VLOOKUP('Souhrnná tabulka'!A197,'ORP Blatná'!E:AJ,27,0)&amp;"; "&amp;VLOOKUP('Souhrnná tabulka'!A197,'ORP Blatná'!E:AJ,31,0)</f>
        <v>2448;  ÚAP</v>
      </c>
      <c r="G197" s="207" t="str">
        <f>"VO - "&amp;VLOOKUP('Souhrnná tabulka'!A197,'ORP Blatná'!E:AJ,20,0)&amp;"; vodovod - "&amp;VLOOKUP('Souhrnná tabulka'!A197,'ORP Blatná'!E:AJ,26,0)&amp;"; kanalizace - "&amp;VLOOKUP('Souhrnná tabulka'!A197,'ORP Blatná'!E:AJ,32,0)</f>
        <v>VO - obec; vodovod - obec; kanalizace - obec</v>
      </c>
    </row>
    <row r="198" spans="1:7" x14ac:dyDescent="0.25">
      <c r="A198" s="207">
        <v>197</v>
      </c>
      <c r="B198" s="207" t="s">
        <v>126</v>
      </c>
      <c r="C198" s="207" t="s">
        <v>350</v>
      </c>
      <c r="D198" s="207" t="str">
        <f>VLOOKUP('Souhrnná tabulka'!A198,'ORP Strakonice'!E:AJ,15,0)&amp;"; "&amp;VLOOKUP('Souhrnná tabulka'!A198,'ORP Strakonice'!E:AJ,19,0)</f>
        <v>906; ortofoto, streetview</v>
      </c>
      <c r="E198" s="207" t="str">
        <f>VLOOKUP('Souhrnná tabulka'!A198,'ORP Strakonice'!E:AJ,21,0)&amp;"; "&amp;VLOOKUP('Souhrnná tabulka'!A198,'ORP Strakonice'!E:AJ,25,0)</f>
        <v>2072; ÚAP</v>
      </c>
      <c r="F198" s="207" t="str">
        <f>VLOOKUP('Souhrnná tabulka'!A198,'ORP Strakonice'!E:AJ,27,0)&amp;"; "&amp;VLOOKUP('Souhrnná tabulka'!A198,'ORP Strakonice'!E:AJ,31,0)</f>
        <v>739; ÚAP</v>
      </c>
      <c r="G198" s="207" t="str">
        <f>"VO - "&amp;VLOOKUP('Souhrnná tabulka'!A198,'ORP Strakonice'!E:AJ,20,0)&amp;"; vodovod - "&amp;VLOOKUP('Souhrnná tabulka'!A198,'ORP Strakonice'!E:AJ,26,0)&amp;"; kanalizace - "&amp;VLOOKUP('Souhrnná tabulka'!A198,'ORP Strakonice'!E:AJ,32,0)</f>
        <v>VO - obec; vodovod - město Strakonice; kanalizace - město Strakonice</v>
      </c>
    </row>
    <row r="199" spans="1:7" x14ac:dyDescent="0.25">
      <c r="A199" s="207">
        <v>198</v>
      </c>
      <c r="B199" s="207" t="s">
        <v>367</v>
      </c>
      <c r="C199" s="207" t="s">
        <v>428</v>
      </c>
      <c r="D199" s="207" t="str">
        <f>VLOOKUP('Souhrnná tabulka'!A199,'ORP Tábor'!E:AJ,15,0)&amp;"; "&amp;VLOOKUP('Souhrnná tabulka'!A199,'ORP Tábor'!E:AJ,19,0)</f>
        <v>1888; ortofoto, streetview</v>
      </c>
      <c r="E199" s="207" t="str">
        <f>VLOOKUP('Souhrnná tabulka'!A199,'ORP Tábor'!E:AJ,21,0)&amp;"; "&amp;VLOOKUP('Souhrnná tabulka'!A199,'ORP Tábor'!E:AJ,25,0)</f>
        <v>0; data nejsou k dispozici</v>
      </c>
      <c r="F199" s="207" t="str">
        <f>VLOOKUP('Souhrnná tabulka'!A199,'ORP Tábor'!E:AJ,27,0)&amp;"; "&amp;VLOOKUP('Souhrnná tabulka'!A199,'ORP Tábor'!E:AJ,31,0)</f>
        <v>1536; ÚAP</v>
      </c>
      <c r="G199" s="207" t="str">
        <f>"VO - "&amp;VLOOKUP('Souhrnná tabulka'!A199,'ORP Tábor'!E:AJ,20,0)&amp;"; vodovod - "&amp;VLOOKUP('Souhrnná tabulka'!A199,'ORP Tábor'!E:AJ,26,0)&amp;"; kanalizace - "&amp;VLOOKUP('Souhrnná tabulka'!A199,'ORP Tábor'!E:AJ,32,0)</f>
        <v>VO - obec; vodovod - nedohledatelný správce; kanalizace - nedohledatelný správce</v>
      </c>
    </row>
    <row r="200" spans="1:7" x14ac:dyDescent="0.25">
      <c r="A200" s="207">
        <v>199</v>
      </c>
      <c r="B200" s="207" t="s">
        <v>567</v>
      </c>
      <c r="C200" s="207" t="s">
        <v>475</v>
      </c>
      <c r="D200" s="207" t="str">
        <f>VLOOKUP('Souhrnná tabulka'!A200,'ORP Třeboň'!E:AJ,15,0)&amp;"; "&amp;VLOOKUP('Souhrnná tabulka'!A200,'ORP Třeboň'!E:AJ,19,0)</f>
        <v>1077; ortofoto, streetview</v>
      </c>
      <c r="E200" s="207" t="str">
        <f>VLOOKUP('Souhrnná tabulka'!A200,'ORP Třeboň'!E:AJ,21,0)&amp;"; "&amp;VLOOKUP('Souhrnná tabulka'!A200,'ORP Třeboň'!E:AJ,25,0)</f>
        <v>0; ÚAP</v>
      </c>
      <c r="F200" s="207" t="str">
        <f>VLOOKUP('Souhrnná tabulka'!A200,'ORP Třeboň'!E:AJ,27,0)&amp;"; "&amp;VLOOKUP('Souhrnná tabulka'!A200,'ORP Třeboň'!E:AJ,31,0)</f>
        <v>0; ÚAP</v>
      </c>
      <c r="G200" s="207" t="str">
        <f>"VO - "&amp;VLOOKUP('Souhrnná tabulka'!A200,'ORP Třeboň'!E:AJ,20,0)&amp;"; vodovod - "&amp;VLOOKUP('Souhrnná tabulka'!A200,'ORP Třeboň'!E:AJ,26,0)&amp;"; kanalizace - "&amp;VLOOKUP('Souhrnná tabulka'!A200,'ORP Třeboň'!E:AJ,32,0)</f>
        <v>VO - obec; vodovod - ČEVAK; kanalizace - ČEVAK</v>
      </c>
    </row>
    <row r="201" spans="1:7" x14ac:dyDescent="0.25">
      <c r="A201" s="207">
        <v>200</v>
      </c>
      <c r="B201" s="207" t="s">
        <v>590</v>
      </c>
      <c r="C201" s="207" t="s">
        <v>428</v>
      </c>
      <c r="D201" s="207" t="str">
        <f>VLOOKUP('Souhrnná tabulka'!A201,'ORP Tábor'!E:AJ,15,0)&amp;"; "&amp;VLOOKUP('Souhrnná tabulka'!A201,'ORP Tábor'!E:AJ,19,0)</f>
        <v>1422; ortofoto, streetview</v>
      </c>
      <c r="E201" s="207" t="str">
        <f>VLOOKUP('Souhrnná tabulka'!A201,'ORP Tábor'!E:AJ,21,0)&amp;"; "&amp;VLOOKUP('Souhrnná tabulka'!A201,'ORP Tábor'!E:AJ,25,0)</f>
        <v>; data nejsou k dispozici</v>
      </c>
      <c r="F201" s="207" t="str">
        <f>VLOOKUP('Souhrnná tabulka'!A201,'ORP Tábor'!E:AJ,27,0)&amp;"; "&amp;VLOOKUP('Souhrnná tabulka'!A201,'ORP Tábor'!E:AJ,31,0)</f>
        <v>690; ÚAP</v>
      </c>
      <c r="G201" s="207" t="str">
        <f>"VO - "&amp;VLOOKUP('Souhrnná tabulka'!A201,'ORP Tábor'!E:AJ,20,0)&amp;"; vodovod - "&amp;VLOOKUP('Souhrnná tabulka'!A201,'ORP Tábor'!E:AJ,26,0)&amp;"; kanalizace - "&amp;VLOOKUP('Souhrnná tabulka'!A201,'ORP Tábor'!E:AJ,32,0)</f>
        <v>VO - obec; vodovod - nedohledatelný správce; kanalizace - město Tábor</v>
      </c>
    </row>
    <row r="202" spans="1:7" x14ac:dyDescent="0.25">
      <c r="A202" s="207">
        <v>201</v>
      </c>
      <c r="B202" s="207" t="s">
        <v>430</v>
      </c>
      <c r="C202" s="207" t="s">
        <v>428</v>
      </c>
      <c r="D202" s="207" t="str">
        <f>VLOOKUP('Souhrnná tabulka'!A202,'ORP Tábor'!E:AJ,15,0)&amp;"; "&amp;VLOOKUP('Souhrnná tabulka'!A202,'ORP Tábor'!E:AJ,19,0)</f>
        <v>2118; ortofoto, streetview</v>
      </c>
      <c r="E202" s="207" t="str">
        <f>VLOOKUP('Souhrnná tabulka'!A202,'ORP Tábor'!E:AJ,21,0)&amp;"; "&amp;VLOOKUP('Souhrnná tabulka'!A202,'ORP Tábor'!E:AJ,25,0)</f>
        <v>2828; ÚAP</v>
      </c>
      <c r="F202" s="207" t="str">
        <f>VLOOKUP('Souhrnná tabulka'!A202,'ORP Tábor'!E:AJ,27,0)&amp;"; "&amp;VLOOKUP('Souhrnná tabulka'!A202,'ORP Tábor'!E:AJ,31,0)</f>
        <v>2044; ÚAP</v>
      </c>
      <c r="G202" s="207" t="str">
        <f>"VO - "&amp;VLOOKUP('Souhrnná tabulka'!A202,'ORP Tábor'!E:AJ,20,0)&amp;"; vodovod - "&amp;VLOOKUP('Souhrnná tabulka'!A202,'ORP Tábor'!E:AJ,26,0)&amp;"; kanalizace - "&amp;VLOOKUP('Souhrnná tabulka'!A202,'ORP Tábor'!E:AJ,32,0)</f>
        <v>VO - obec; vodovod - město Tábor; kanalizace - město Tábor</v>
      </c>
    </row>
    <row r="203" spans="1:7" x14ac:dyDescent="0.25">
      <c r="A203" s="207">
        <v>202</v>
      </c>
      <c r="B203" s="207" t="s">
        <v>144</v>
      </c>
      <c r="C203" s="207" t="s">
        <v>350</v>
      </c>
      <c r="D203" s="207" t="str">
        <f>VLOOKUP('Souhrnná tabulka'!A203,'ORP Strakonice'!E:AJ,15,0)&amp;"; "&amp;VLOOKUP('Souhrnná tabulka'!A203,'ORP Strakonice'!E:AJ,19,0)</f>
        <v>1109; ortofoto, streetview</v>
      </c>
      <c r="E203" s="207" t="str">
        <f>VLOOKUP('Souhrnná tabulka'!A203,'ORP Strakonice'!E:AJ,21,0)&amp;"; "&amp;VLOOKUP('Souhrnná tabulka'!A203,'ORP Strakonice'!E:AJ,25,0)</f>
        <v>1952; ÚAP</v>
      </c>
      <c r="F203" s="207" t="str">
        <f>VLOOKUP('Souhrnná tabulka'!A203,'ORP Strakonice'!E:AJ,27,0)&amp;"; "&amp;VLOOKUP('Souhrnná tabulka'!A203,'ORP Strakonice'!E:AJ,31,0)</f>
        <v>; data nejsou k dispozici</v>
      </c>
      <c r="G203" s="207" t="str">
        <f>"VO - "&amp;VLOOKUP('Souhrnná tabulka'!A203,'ORP Strakonice'!E:AJ,20,0)&amp;"; vodovod - "&amp;VLOOKUP('Souhrnná tabulka'!A203,'ORP Strakonice'!E:AJ,26,0)&amp;"; kanalizace - "&amp;VLOOKUP('Souhrnná tabulka'!A203,'ORP Strakonice'!E:AJ,32,0)</f>
        <v>VO - obec; vodovod - Město Strakonice; kanalizace - nedohledatelný správce</v>
      </c>
    </row>
    <row r="204" spans="1:7" x14ac:dyDescent="0.25">
      <c r="A204" s="207">
        <v>203</v>
      </c>
      <c r="B204" s="207" t="s">
        <v>615</v>
      </c>
      <c r="C204" s="207" t="s">
        <v>416</v>
      </c>
      <c r="D204" s="207" t="str">
        <f>VLOOKUP('Souhrnná tabulka'!A204,'ORP Soběslav'!E:AJ,15,0)&amp;"; "&amp;VLOOKUP('Souhrnná tabulka'!A204,'ORP Soběslav'!E:AJ,19,0)</f>
        <v>2089; ortofoto, streetview</v>
      </c>
      <c r="E204" s="207" t="str">
        <f>VLOOKUP('Souhrnná tabulka'!A204,'ORP Soběslav'!E:AJ,21,0)&amp;"; "&amp;VLOOKUP('Souhrnná tabulka'!A204,'ORP Soběslav'!E:AJ,25,0)</f>
        <v>0; ÚAP</v>
      </c>
      <c r="F204" s="207" t="str">
        <f>VLOOKUP('Souhrnná tabulka'!A204,'ORP Soběslav'!E:AJ,27,0)&amp;"; "&amp;VLOOKUP('Souhrnná tabulka'!A204,'ORP Soběslav'!E:AJ,31,0)</f>
        <v>0; ÚAP</v>
      </c>
      <c r="G204" s="207" t="str">
        <f>"VO - "&amp;VLOOKUP('Souhrnná tabulka'!A204,'ORP Soběslav'!E:AJ,20,0)&amp;"; vodovod - "&amp;VLOOKUP('Souhrnná tabulka'!A204,'ORP Soběslav'!E:AJ,26,0)&amp;"; kanalizace - "&amp;VLOOKUP('Souhrnná tabulka'!A204,'ORP Soběslav'!E:AJ,32,0)</f>
        <v>VO - obec; vodovod - ČEVAK; kanalizace - ČEVAK</v>
      </c>
    </row>
    <row r="205" spans="1:7" x14ac:dyDescent="0.25">
      <c r="A205" s="207">
        <v>204</v>
      </c>
      <c r="B205" s="207" t="s">
        <v>34</v>
      </c>
      <c r="C205" s="207" t="s">
        <v>205</v>
      </c>
      <c r="D205" s="207" t="str">
        <f>VLOOKUP('Souhrnná tabulka'!A205,'ORP Jindřichův Hradec'!E:AJ,15,0)&amp;"; "&amp;VLOOKUP('Souhrnná tabulka'!A205,'ORP Jindřichův Hradec'!E:AJ,19,0)</f>
        <v>1961; ortofoto, streetview</v>
      </c>
      <c r="E205" s="207" t="str">
        <f>VLOOKUP('Souhrnná tabulka'!A205,'ORP Jindřichův Hradec'!E:AJ,21,0)&amp;"; "&amp;VLOOKUP('Souhrnná tabulka'!A205,'ORP Jindřichův Hradec'!E:AJ,25,0)</f>
        <v>0; ÚAP</v>
      </c>
      <c r="F205" s="207" t="str">
        <f>VLOOKUP('Souhrnná tabulka'!A205,'ORP Jindřichův Hradec'!E:AJ,27,0)&amp;"; "&amp;VLOOKUP('Souhrnná tabulka'!A205,'ORP Jindřichův Hradec'!E:AJ,31,0)</f>
        <v>2381; ÚAP</v>
      </c>
      <c r="G205" s="207" t="str">
        <f>"VO - "&amp;VLOOKUP('Souhrnná tabulka'!A205,'ORP Jindřichův Hradec'!E:AJ,20,0)&amp;"; vodovod - "&amp;VLOOKUP('Souhrnná tabulka'!A205,'ORP Jindřichův Hradec'!E:AJ,26,0)&amp;"; kanalizace - "&amp;VLOOKUP('Souhrnná tabulka'!A205,'ORP Jindřichův Hradec'!E:AJ,32,0)</f>
        <v>VO - obec; vodovod - ČEVAK; kanalizace - nedohledatelný správce</v>
      </c>
    </row>
    <row r="206" spans="1:7" x14ac:dyDescent="0.25">
      <c r="A206" s="207">
        <v>205</v>
      </c>
      <c r="B206" s="207" t="s">
        <v>507</v>
      </c>
      <c r="C206" s="207" t="s">
        <v>226</v>
      </c>
      <c r="D206" s="207" t="str">
        <f>VLOOKUP('Souhrnná tabulka'!A206,'ORP Písek'!E:AJ,15,0)&amp;"; "&amp;VLOOKUP('Souhrnná tabulka'!A206,'ORP Písek'!E:AJ,19,0)</f>
        <v>1921; ortofoto, streetview</v>
      </c>
      <c r="E206" s="207" t="str">
        <f>VLOOKUP('Souhrnná tabulka'!A206,'ORP Písek'!E:AJ,21,0)&amp;"; "&amp;VLOOKUP('Souhrnná tabulka'!A206,'ORP Písek'!E:AJ,25,0)</f>
        <v>; data nejsou k dispozici</v>
      </c>
      <c r="F206" s="207" t="str">
        <f>VLOOKUP('Souhrnná tabulka'!A206,'ORP Písek'!E:AJ,27,0)&amp;"; "&amp;VLOOKUP('Souhrnná tabulka'!A206,'ORP Písek'!E:AJ,31,0)</f>
        <v>3080; ÚAP</v>
      </c>
      <c r="G206" s="207" t="str">
        <f>"VO - "&amp;VLOOKUP('Souhrnná tabulka'!A206,'ORP Písek'!E:AJ,20,0)&amp;"; vodovod - "&amp;VLOOKUP('Souhrnná tabulka'!A206,'ORP Písek'!E:AJ,26,0)&amp;"; kanalizace - "&amp;VLOOKUP('Souhrnná tabulka'!A206,'ORP Písek'!E:AJ,32,0)</f>
        <v>VO - obec; vodovod - nedohledatelný správce; kanalizace - obec</v>
      </c>
    </row>
    <row r="207" spans="1:7" x14ac:dyDescent="0.25">
      <c r="A207" s="207">
        <v>206</v>
      </c>
      <c r="B207" s="207" t="s">
        <v>23</v>
      </c>
      <c r="C207" s="207" t="s">
        <v>205</v>
      </c>
      <c r="D207" s="207" t="str">
        <f>VLOOKUP('Souhrnná tabulka'!A207,'ORP Jindřichův Hradec'!E:AJ,15,0)&amp;"; "&amp;VLOOKUP('Souhrnná tabulka'!A207,'ORP Jindřichův Hradec'!E:AJ,19,0)</f>
        <v>1961; ortofoto, streetview</v>
      </c>
      <c r="E207" s="207" t="str">
        <f>VLOOKUP('Souhrnná tabulka'!A207,'ORP Jindřichův Hradec'!E:AJ,21,0)&amp;"; "&amp;VLOOKUP('Souhrnná tabulka'!A207,'ORP Jindřichův Hradec'!E:AJ,25,0)</f>
        <v>0; ÚAP</v>
      </c>
      <c r="F207" s="207" t="str">
        <f>VLOOKUP('Souhrnná tabulka'!A207,'ORP Jindřichův Hradec'!E:AJ,27,0)&amp;"; "&amp;VLOOKUP('Souhrnná tabulka'!A207,'ORP Jindřichův Hradec'!E:AJ,31,0)</f>
        <v>0; ÚAP</v>
      </c>
      <c r="G207" s="207" t="str">
        <f>"VO - "&amp;VLOOKUP('Souhrnná tabulka'!A207,'ORP Jindřichův Hradec'!E:AJ,20,0)&amp;"; vodovod - "&amp;VLOOKUP('Souhrnná tabulka'!A207,'ORP Jindřichův Hradec'!E:AJ,26,0)&amp;"; kanalizace - "&amp;VLOOKUP('Souhrnná tabulka'!A207,'ORP Jindřichův Hradec'!E:AJ,32,0)</f>
        <v>VO - obec; vodovod - ČEVAK; kanalizace - ČEVAK</v>
      </c>
    </row>
    <row r="208" spans="1:7" x14ac:dyDescent="0.25">
      <c r="A208" s="207">
        <v>207</v>
      </c>
      <c r="B208" s="207" t="s">
        <v>192</v>
      </c>
      <c r="C208" s="207" t="s">
        <v>201</v>
      </c>
      <c r="D208" s="207" t="str">
        <f>VLOOKUP('Souhrnná tabulka'!A208,'ORP České Budějovice'!E:AJ,15,0)&amp;"; "&amp;VLOOKUP('Souhrnná tabulka'!A208,'ORP České Budějovice'!E:AJ,19,0)</f>
        <v>1717; ortofoto, streetview</v>
      </c>
      <c r="E208" s="207" t="str">
        <f>VLOOKUP('Souhrnná tabulka'!A208,'ORP České Budějovice'!E:AJ,21,0)&amp;"; "&amp;VLOOKUP('Souhrnná tabulka'!A208,'ORP České Budějovice'!E:AJ,25,0)</f>
        <v>0; ÚAP</v>
      </c>
      <c r="F208" s="207" t="str">
        <f>VLOOKUP('Souhrnná tabulka'!A208,'ORP České Budějovice'!E:AJ,27,0)&amp;"; "&amp;VLOOKUP('Souhrnná tabulka'!A208,'ORP České Budějovice'!E:AJ,31,0)</f>
        <v>1415; ÚAP</v>
      </c>
      <c r="G208" s="207" t="str">
        <f>"VO - "&amp;VLOOKUP('Souhrnná tabulka'!A208,'ORP České Budějovice'!E:AJ,20,0)&amp;"; vodovod - "&amp;VLOOKUP('Souhrnná tabulka'!A208,'ORP České Budějovice'!E:AJ,26,0)&amp;"; kanalizace - "&amp;VLOOKUP('Souhrnná tabulka'!A208,'ORP České Budějovice'!E:AJ,32,0)</f>
        <v>VO - obec; vodovod - ČEVAK; kanalizace - nedohledatelný správce</v>
      </c>
    </row>
    <row r="209" spans="1:7" x14ac:dyDescent="0.25">
      <c r="A209" s="207">
        <v>208</v>
      </c>
      <c r="B209" s="207" t="s">
        <v>254</v>
      </c>
      <c r="C209" s="207" t="s">
        <v>201</v>
      </c>
      <c r="D209" s="207" t="str">
        <f>VLOOKUP('Souhrnná tabulka'!A209,'ORP České Budějovice'!E:AJ,15,0)&amp;"; "&amp;VLOOKUP('Souhrnná tabulka'!A209,'ORP České Budějovice'!E:AJ,19,0)</f>
        <v>1766; ortofoto, streetview</v>
      </c>
      <c r="E209" s="207" t="str">
        <f>VLOOKUP('Souhrnná tabulka'!A209,'ORP České Budějovice'!E:AJ,21,0)&amp;"; "&amp;VLOOKUP('Souhrnná tabulka'!A209,'ORP České Budějovice'!E:AJ,25,0)</f>
        <v>6809; ÚAP</v>
      </c>
      <c r="F209" s="207" t="str">
        <f>VLOOKUP('Souhrnná tabulka'!A209,'ORP České Budějovice'!E:AJ,27,0)&amp;"; "&amp;VLOOKUP('Souhrnná tabulka'!A209,'ORP České Budějovice'!E:AJ,31,0)</f>
        <v>2367; ÚAP</v>
      </c>
      <c r="G209" s="207" t="str">
        <f>"VO - "&amp;VLOOKUP('Souhrnná tabulka'!A209,'ORP České Budějovice'!E:AJ,20,0)&amp;"; vodovod - "&amp;VLOOKUP('Souhrnná tabulka'!A209,'ORP České Budějovice'!E:AJ,26,0)&amp;"; kanalizace - "&amp;VLOOKUP('Souhrnná tabulka'!A209,'ORP České Budějovice'!E:AJ,32,0)</f>
        <v>VO - obec; vodovod - obec, nedohledatelný správce; kanalizace - obec, České Budějovice</v>
      </c>
    </row>
    <row r="210" spans="1:7" x14ac:dyDescent="0.25">
      <c r="A210" s="207">
        <v>209</v>
      </c>
      <c r="B210" s="207" t="s">
        <v>491</v>
      </c>
      <c r="C210" s="207" t="s">
        <v>226</v>
      </c>
      <c r="D210" s="207" t="str">
        <f>VLOOKUP('Souhrnná tabulka'!A210,'ORP Písek'!E:AJ,15,0)&amp;"; "&amp;VLOOKUP('Souhrnná tabulka'!A210,'ORP Písek'!E:AJ,19,0)</f>
        <v>1899; ortofoto, streetview</v>
      </c>
      <c r="E210" s="207" t="str">
        <f>VLOOKUP('Souhrnná tabulka'!A210,'ORP Písek'!E:AJ,21,0)&amp;"; "&amp;VLOOKUP('Souhrnná tabulka'!A210,'ORP Písek'!E:AJ,25,0)</f>
        <v>0; není k dispozici</v>
      </c>
      <c r="F210" s="207" t="str">
        <f>VLOOKUP('Souhrnná tabulka'!A210,'ORP Písek'!E:AJ,27,0)&amp;"; "&amp;VLOOKUP('Souhrnná tabulka'!A210,'ORP Písek'!E:AJ,31,0)</f>
        <v>2980; ÚAP</v>
      </c>
      <c r="G210" s="207" t="str">
        <f>"VO - "&amp;VLOOKUP('Souhrnná tabulka'!A210,'ORP Písek'!E:AJ,20,0)&amp;"; vodovod - "&amp;VLOOKUP('Souhrnná tabulka'!A210,'ORP Písek'!E:AJ,26,0)&amp;"; kanalizace - "&amp;VLOOKUP('Souhrnná tabulka'!A210,'ORP Písek'!E:AJ,32,0)</f>
        <v>VO - obec; vodovod - nedohledatelný správce; kanalizace - obec</v>
      </c>
    </row>
    <row r="211" spans="1:7" x14ac:dyDescent="0.25">
      <c r="A211" s="207">
        <v>210</v>
      </c>
      <c r="B211" s="207" t="s">
        <v>110</v>
      </c>
      <c r="C211" s="207" t="s">
        <v>428</v>
      </c>
      <c r="D211" s="207" t="str">
        <f>VLOOKUP('Souhrnná tabulka'!A211,'ORP Tábor'!E:AJ,15,0)&amp;"; "&amp;VLOOKUP('Souhrnná tabulka'!A211,'ORP Tábor'!E:AJ,19,0)</f>
        <v>1557; ortofoto, streetview</v>
      </c>
      <c r="E211" s="207" t="str">
        <f>VLOOKUP('Souhrnná tabulka'!A211,'ORP Tábor'!E:AJ,21,0)&amp;"; "&amp;VLOOKUP('Souhrnná tabulka'!A211,'ORP Tábor'!E:AJ,25,0)</f>
        <v>; data nejsou k dispozici</v>
      </c>
      <c r="F211" s="207" t="str">
        <f>VLOOKUP('Souhrnná tabulka'!A211,'ORP Tábor'!E:AJ,27,0)&amp;"; "&amp;VLOOKUP('Souhrnná tabulka'!A211,'ORP Tábor'!E:AJ,31,0)</f>
        <v>834; ÚAP</v>
      </c>
      <c r="G211" s="207" t="str">
        <f>"VO - "&amp;VLOOKUP('Souhrnná tabulka'!A211,'ORP Tábor'!E:AJ,20,0)&amp;"; vodovod - "&amp;VLOOKUP('Souhrnná tabulka'!A211,'ORP Tábor'!E:AJ,26,0)&amp;"; kanalizace - "&amp;VLOOKUP('Souhrnná tabulka'!A211,'ORP Tábor'!E:AJ,32,0)</f>
        <v>VO - obec; vodovod - nedohledatelný správce; kanalizace - nedohledatelný správce</v>
      </c>
    </row>
    <row r="212" spans="1:7" x14ac:dyDescent="0.25">
      <c r="A212" s="207">
        <v>211</v>
      </c>
      <c r="B212" s="207" t="s">
        <v>481</v>
      </c>
      <c r="C212" s="207" t="s">
        <v>483</v>
      </c>
      <c r="D212" s="207" t="str">
        <f>VLOOKUP('Souhrnná tabulka'!A212,'ORP Milevsko'!E:AJ,15,0)&amp;"; "&amp;VLOOKUP('Souhrnná tabulka'!A212,'ORP Milevsko'!E:AJ,19,0)</f>
        <v>2203; ortofoto, streetview</v>
      </c>
      <c r="E212" s="207" t="str">
        <f>VLOOKUP('Souhrnná tabulka'!A212,'ORP Milevsko'!E:AJ,21,0)&amp;"; "&amp;VLOOKUP('Souhrnná tabulka'!A212,'ORP Milevsko'!E:AJ,25,0)</f>
        <v>0; data nejsou k dispozici</v>
      </c>
      <c r="F212" s="207" t="str">
        <f>VLOOKUP('Souhrnná tabulka'!A212,'ORP Milevsko'!E:AJ,27,0)&amp;"; "&amp;VLOOKUP('Souhrnná tabulka'!A212,'ORP Milevsko'!E:AJ,31,0)</f>
        <v>0; data nejsou k dispozici</v>
      </c>
      <c r="G212" s="207" t="str">
        <f>"VO - "&amp;VLOOKUP('Souhrnná tabulka'!A212,'ORP Milevsko'!E:AJ,20,0)&amp;"; vodovod - "&amp;VLOOKUP('Souhrnná tabulka'!A212,'ORP Milevsko'!E:AJ,26,0)&amp;"; kanalizace - "&amp;VLOOKUP('Souhrnná tabulka'!A212,'ORP Milevsko'!E:AJ,32,0)</f>
        <v>VO - obec; vodovod - nedohledatelný správce; kanalizace - nedohledatelný správce</v>
      </c>
    </row>
    <row r="213" spans="1:7" x14ac:dyDescent="0.25">
      <c r="A213" s="207">
        <v>212</v>
      </c>
      <c r="B213" s="207" t="s">
        <v>508</v>
      </c>
      <c r="C213" s="207" t="s">
        <v>226</v>
      </c>
      <c r="D213" s="207" t="str">
        <f>VLOOKUP('Souhrnná tabulka'!A213,'ORP Písek'!E:AJ,15,0)&amp;"; "&amp;VLOOKUP('Souhrnná tabulka'!A213,'ORP Písek'!E:AJ,19,0)</f>
        <v>6117; ortofoto, streetview</v>
      </c>
      <c r="E213" s="207" t="str">
        <f>VLOOKUP('Souhrnná tabulka'!A213,'ORP Písek'!E:AJ,21,0)&amp;"; "&amp;VLOOKUP('Souhrnná tabulka'!A213,'ORP Písek'!E:AJ,25,0)</f>
        <v>0; není k dispozici</v>
      </c>
      <c r="F213" s="207" t="str">
        <f>VLOOKUP('Souhrnná tabulka'!A213,'ORP Písek'!E:AJ,27,0)&amp;"; "&amp;VLOOKUP('Souhrnná tabulka'!A213,'ORP Písek'!E:AJ,31,0)</f>
        <v>3996; ÚAP</v>
      </c>
      <c r="G213" s="207" t="str">
        <f>"VO - "&amp;VLOOKUP('Souhrnná tabulka'!A213,'ORP Písek'!E:AJ,20,0)&amp;"; vodovod - "&amp;VLOOKUP('Souhrnná tabulka'!A213,'ORP Písek'!E:AJ,26,0)&amp;"; kanalizace - "&amp;VLOOKUP('Souhrnná tabulka'!A213,'ORP Písek'!E:AJ,32,0)</f>
        <v>VO - obec; vodovod - nedohledatelný správce; kanalizace - obec</v>
      </c>
    </row>
    <row r="214" spans="1:7" x14ac:dyDescent="0.25">
      <c r="A214" s="207">
        <v>213</v>
      </c>
      <c r="B214" s="207" t="s">
        <v>515</v>
      </c>
      <c r="C214" s="207" t="s">
        <v>226</v>
      </c>
      <c r="D214" s="207" t="str">
        <f>VLOOKUP('Souhrnná tabulka'!A214,'ORP Písek'!E:AJ,15,0)&amp;"; "&amp;VLOOKUP('Souhrnná tabulka'!A214,'ORP Písek'!E:AJ,19,0)</f>
        <v>1523; ortofoto, streetview</v>
      </c>
      <c r="E214" s="207" t="str">
        <f>VLOOKUP('Souhrnná tabulka'!A214,'ORP Písek'!E:AJ,21,0)&amp;"; "&amp;VLOOKUP('Souhrnná tabulka'!A214,'ORP Písek'!E:AJ,25,0)</f>
        <v>4244; ÚAP</v>
      </c>
      <c r="F214" s="207" t="str">
        <f>VLOOKUP('Souhrnná tabulka'!A214,'ORP Písek'!E:AJ,27,0)&amp;"; "&amp;VLOOKUP('Souhrnná tabulka'!A214,'ORP Písek'!E:AJ,31,0)</f>
        <v>7184; ÚAP</v>
      </c>
      <c r="G214" s="207" t="str">
        <f>"VO - "&amp;VLOOKUP('Souhrnná tabulka'!A214,'ORP Písek'!E:AJ,20,0)&amp;"; vodovod - "&amp;VLOOKUP('Souhrnná tabulka'!A214,'ORP Písek'!E:AJ,26,0)&amp;"; kanalizace - "&amp;VLOOKUP('Souhrnná tabulka'!A214,'ORP Písek'!E:AJ,32,0)</f>
        <v>VO - obec; vodovod - obec; kanalizace - obec</v>
      </c>
    </row>
    <row r="215" spans="1:7" x14ac:dyDescent="0.25">
      <c r="A215" s="207">
        <v>214</v>
      </c>
      <c r="B215" s="207" t="s">
        <v>361</v>
      </c>
      <c r="C215" s="207" t="s">
        <v>350</v>
      </c>
      <c r="D215" s="207" t="str">
        <f>VLOOKUP('Souhrnná tabulka'!A215,'ORP Strakonice'!E:AJ,15,0)&amp;"; "&amp;VLOOKUP('Souhrnná tabulka'!A215,'ORP Strakonice'!E:AJ,19,0)</f>
        <v>1943; ortofoto, streetview</v>
      </c>
      <c r="E215" s="207" t="str">
        <f>VLOOKUP('Souhrnná tabulka'!A215,'ORP Strakonice'!E:AJ,21,0)&amp;"; "&amp;VLOOKUP('Souhrnná tabulka'!A215,'ORP Strakonice'!E:AJ,25,0)</f>
        <v>3419; ÚAP</v>
      </c>
      <c r="F215" s="207" t="str">
        <f>VLOOKUP('Souhrnná tabulka'!A215,'ORP Strakonice'!E:AJ,27,0)&amp;"; "&amp;VLOOKUP('Souhrnná tabulka'!A215,'ORP Strakonice'!E:AJ,31,0)</f>
        <v>2901; ÚAP</v>
      </c>
      <c r="G215" s="207" t="str">
        <f>"VO - "&amp;VLOOKUP('Souhrnná tabulka'!A215,'ORP Strakonice'!E:AJ,20,0)&amp;"; vodovod - "&amp;VLOOKUP('Souhrnná tabulka'!A215,'ORP Strakonice'!E:AJ,26,0)&amp;"; kanalizace - "&amp;VLOOKUP('Souhrnná tabulka'!A215,'ORP Strakonice'!E:AJ,32,0)</f>
        <v>VO - obec; vodovod - Město Strakonice; kanalizace - Město Strakonice</v>
      </c>
    </row>
    <row r="216" spans="1:7" x14ac:dyDescent="0.25">
      <c r="A216" s="207">
        <v>215</v>
      </c>
      <c r="B216" s="207" t="s">
        <v>583</v>
      </c>
      <c r="C216" s="207" t="s">
        <v>428</v>
      </c>
      <c r="D216" s="207" t="str">
        <f>VLOOKUP('Souhrnná tabulka'!A216,'ORP Tábor'!E:AJ,15,0)&amp;"; "&amp;VLOOKUP('Souhrnná tabulka'!A216,'ORP Tábor'!E:AJ,19,0)</f>
        <v>2896; ortofoto, streetview</v>
      </c>
      <c r="E216" s="207" t="str">
        <f>VLOOKUP('Souhrnná tabulka'!A216,'ORP Tábor'!E:AJ,21,0)&amp;"; "&amp;VLOOKUP('Souhrnná tabulka'!A216,'ORP Tábor'!E:AJ,25,0)</f>
        <v>1367; ÚAP</v>
      </c>
      <c r="F216" s="207" t="str">
        <f>VLOOKUP('Souhrnná tabulka'!A216,'ORP Tábor'!E:AJ,27,0)&amp;"; "&amp;VLOOKUP('Souhrnná tabulka'!A216,'ORP Tábor'!E:AJ,31,0)</f>
        <v>1783; ÚAP</v>
      </c>
      <c r="G216" s="207" t="str">
        <f>"VO - "&amp;VLOOKUP('Souhrnná tabulka'!A216,'ORP Tábor'!E:AJ,20,0)&amp;"; vodovod - "&amp;VLOOKUP('Souhrnná tabulka'!A216,'ORP Tábor'!E:AJ,26,0)&amp;"; kanalizace - "&amp;VLOOKUP('Souhrnná tabulka'!A216,'ORP Tábor'!E:AJ,32,0)</f>
        <v>VO - obec; vodovod - nedohledatelný správce; kanalizace - nedohledatelný správce</v>
      </c>
    </row>
    <row r="217" spans="1:7" x14ac:dyDescent="0.25">
      <c r="A217" s="207">
        <v>216</v>
      </c>
      <c r="B217" s="207" t="s">
        <v>43</v>
      </c>
      <c r="C217" s="207" t="s">
        <v>475</v>
      </c>
      <c r="D217" s="207" t="str">
        <f>VLOOKUP('Souhrnná tabulka'!A217,'ORP Třeboň'!E:AJ,15,0)&amp;"; "&amp;VLOOKUP('Souhrnná tabulka'!A217,'ORP Třeboň'!E:AJ,19,0)</f>
        <v>2923; ortofoto, streetview</v>
      </c>
      <c r="E217" s="207" t="str">
        <f>VLOOKUP('Souhrnná tabulka'!A217,'ORP Třeboň'!E:AJ,21,0)&amp;"; "&amp;VLOOKUP('Souhrnná tabulka'!A217,'ORP Třeboň'!E:AJ,25,0)</f>
        <v>3884; ÚAP</v>
      </c>
      <c r="F217" s="207" t="str">
        <f>VLOOKUP('Souhrnná tabulka'!A217,'ORP Třeboň'!E:AJ,27,0)&amp;"; "&amp;VLOOKUP('Souhrnná tabulka'!A217,'ORP Třeboň'!E:AJ,31,0)</f>
        <v>3661; ÚAP</v>
      </c>
      <c r="G217" s="207" t="str">
        <f>"VO - "&amp;VLOOKUP('Souhrnná tabulka'!A217,'ORP Třeboň'!E:AJ,20,0)&amp;"; vodovod - "&amp;VLOOKUP('Souhrnná tabulka'!A217,'ORP Třeboň'!E:AJ,26,0)&amp;"; kanalizace - "&amp;VLOOKUP('Souhrnná tabulka'!A217,'ORP Třeboň'!E:AJ,32,0)</f>
        <v>VO - obec; vodovod - nedohledatelný správce + obec; kanalizace - nedohledatelný správce + obec Cep + město Třeboň</v>
      </c>
    </row>
    <row r="218" spans="1:7" x14ac:dyDescent="0.25">
      <c r="A218" s="207">
        <v>217</v>
      </c>
      <c r="B218" s="207" t="s">
        <v>532</v>
      </c>
      <c r="C218" s="207" t="s">
        <v>205</v>
      </c>
      <c r="D218" s="207" t="str">
        <f>VLOOKUP('Souhrnná tabulka'!A218,'ORP Jindřichův Hradec'!E:AJ,15,0)&amp;"; "&amp;VLOOKUP('Souhrnná tabulka'!A218,'ORP Jindřichův Hradec'!E:AJ,19,0)</f>
        <v>1768; ortofoto, streetview</v>
      </c>
      <c r="E218" s="207" t="str">
        <f>VLOOKUP('Souhrnná tabulka'!A218,'ORP Jindřichův Hradec'!E:AJ,21,0)&amp;"; "&amp;VLOOKUP('Souhrnná tabulka'!A218,'ORP Jindřichův Hradec'!E:AJ,25,0)</f>
        <v>4386; ÚAP</v>
      </c>
      <c r="F218" s="207" t="str">
        <f>VLOOKUP('Souhrnná tabulka'!A218,'ORP Jindřichův Hradec'!E:AJ,27,0)&amp;"; "&amp;VLOOKUP('Souhrnná tabulka'!A218,'ORP Jindřichův Hradec'!E:AJ,31,0)</f>
        <v>1921; ÚAP</v>
      </c>
      <c r="G218" s="207" t="str">
        <f>"VO - "&amp;VLOOKUP('Souhrnná tabulka'!A218,'ORP Jindřichův Hradec'!E:AJ,20,0)&amp;"; vodovod - "&amp;VLOOKUP('Souhrnná tabulka'!A218,'ORP Jindřichův Hradec'!E:AJ,26,0)&amp;"; kanalizace - "&amp;VLOOKUP('Souhrnná tabulka'!A218,'ORP Jindřichův Hradec'!E:AJ,32,0)</f>
        <v>VO - obec; vodovod - město Jindřichův Hradec; kanalizace - nedohledatelný správce</v>
      </c>
    </row>
    <row r="219" spans="1:7" x14ac:dyDescent="0.25">
      <c r="A219" s="207">
        <v>218</v>
      </c>
      <c r="B219" s="207" t="s">
        <v>107</v>
      </c>
      <c r="C219" s="207" t="s">
        <v>291</v>
      </c>
      <c r="D219" s="207" t="str">
        <f>VLOOKUP('Souhrnná tabulka'!A219,'ORP Týn nad Vltavou'!E:AJ,15,0)&amp;"; "&amp;VLOOKUP('Souhrnná tabulka'!A219,'ORP Týn nad Vltavou'!E:AJ,19,0)</f>
        <v>1843; ortofoto, streetview</v>
      </c>
      <c r="E219" s="207" t="str">
        <f>VLOOKUP('Souhrnná tabulka'!A219,'ORP Týn nad Vltavou'!E:AJ,21,0)&amp;"; "&amp;VLOOKUP('Souhrnná tabulka'!A219,'ORP Týn nad Vltavou'!E:AJ,25,0)</f>
        <v>3989; ÚAP</v>
      </c>
      <c r="F219" s="207" t="str">
        <f>VLOOKUP('Souhrnná tabulka'!A219,'ORP Týn nad Vltavou'!E:AJ,27,0)&amp;"; "&amp;VLOOKUP('Souhrnná tabulka'!A219,'ORP Týn nad Vltavou'!E:AJ,31,0)</f>
        <v>1568; ÚAP</v>
      </c>
      <c r="G219" s="207" t="str">
        <f>"VO - "&amp;VLOOKUP('Souhrnná tabulka'!A219,'ORP Týn nad Vltavou'!E:AJ,20,0)&amp;"; vodovod - "&amp;VLOOKUP('Souhrnná tabulka'!A219,'ORP Týn nad Vltavou'!E:AJ,26,0)&amp;"; kanalizace - "&amp;VLOOKUP('Souhrnná tabulka'!A219,'ORP Týn nad Vltavou'!E:AJ,32,0)</f>
        <v>VO - obec; vodovod - město Týn nad Vltavou; kanalizace - nedohledatelný správce</v>
      </c>
    </row>
    <row r="220" spans="1:7" x14ac:dyDescent="0.25">
      <c r="A220" s="207">
        <v>219</v>
      </c>
      <c r="B220" s="207" t="s">
        <v>561</v>
      </c>
      <c r="C220" s="207" t="s">
        <v>475</v>
      </c>
      <c r="D220" s="207" t="str">
        <f>VLOOKUP('Souhrnná tabulka'!A220,'ORP Třeboň'!E:AJ,15,0)&amp;"; "&amp;VLOOKUP('Souhrnná tabulka'!A220,'ORP Třeboň'!E:AJ,19,0)</f>
        <v>3528; ortofoto, streetview</v>
      </c>
      <c r="E220" s="207" t="str">
        <f>VLOOKUP('Souhrnná tabulka'!A220,'ORP Třeboň'!E:AJ,21,0)&amp;"; "&amp;VLOOKUP('Souhrnná tabulka'!A220,'ORP Třeboň'!E:AJ,25,0)</f>
        <v>0; ÚAP</v>
      </c>
      <c r="F220" s="207" t="str">
        <f>VLOOKUP('Souhrnná tabulka'!A220,'ORP Třeboň'!E:AJ,27,0)&amp;"; "&amp;VLOOKUP('Souhrnná tabulka'!A220,'ORP Třeboň'!E:AJ,31,0)</f>
        <v>8800; ÚAP</v>
      </c>
      <c r="G220" s="207" t="str">
        <f>"VO - "&amp;VLOOKUP('Souhrnná tabulka'!A220,'ORP Třeboň'!E:AJ,20,0)&amp;"; vodovod - "&amp;VLOOKUP('Souhrnná tabulka'!A220,'ORP Třeboň'!E:AJ,26,0)&amp;"; kanalizace - "&amp;VLOOKUP('Souhrnná tabulka'!A220,'ORP Třeboň'!E:AJ,32,0)</f>
        <v>VO - obec; vodovod - nedohledatelný správce; kanalizace - obec</v>
      </c>
    </row>
    <row r="221" spans="1:7" x14ac:dyDescent="0.25">
      <c r="A221" s="207">
        <v>220</v>
      </c>
      <c r="B221" s="207" t="s">
        <v>570</v>
      </c>
      <c r="C221" s="207" t="s">
        <v>205</v>
      </c>
      <c r="D221" s="207" t="str">
        <f>VLOOKUP('Souhrnná tabulka'!A221,'ORP Jindřichův Hradec'!E:AJ,15,0)&amp;"; "&amp;VLOOKUP('Souhrnná tabulka'!A221,'ORP Jindřichův Hradec'!E:AJ,19,0)</f>
        <v>1347; ortofoto, streetview</v>
      </c>
      <c r="E221" s="207" t="str">
        <f>VLOOKUP('Souhrnná tabulka'!A221,'ORP Jindřichův Hradec'!E:AJ,21,0)&amp;"; "&amp;VLOOKUP('Souhrnná tabulka'!A221,'ORP Jindřichův Hradec'!E:AJ,25,0)</f>
        <v>0; ÚAP</v>
      </c>
      <c r="F221" s="207" t="str">
        <f>VLOOKUP('Souhrnná tabulka'!A221,'ORP Jindřichův Hradec'!E:AJ,27,0)&amp;"; "&amp;VLOOKUP('Souhrnná tabulka'!A221,'ORP Jindřichův Hradec'!E:AJ,31,0)</f>
        <v>0; ÚAP</v>
      </c>
      <c r="G221" s="207" t="str">
        <f>"VO - "&amp;VLOOKUP('Souhrnná tabulka'!A221,'ORP Jindřichův Hradec'!E:AJ,20,0)&amp;"; vodovod - "&amp;VLOOKUP('Souhrnná tabulka'!A221,'ORP Jindřichův Hradec'!E:AJ,26,0)&amp;"; kanalizace - "&amp;VLOOKUP('Souhrnná tabulka'!A221,'ORP Jindřichův Hradec'!E:AJ,32,0)</f>
        <v>VO - obec; vodovod - ČEVAK; kanalizace - ČEVAK + nedohledatelný správce</v>
      </c>
    </row>
    <row r="222" spans="1:7" x14ac:dyDescent="0.25">
      <c r="A222" s="207">
        <v>221</v>
      </c>
      <c r="B222" s="207" t="s">
        <v>24</v>
      </c>
      <c r="C222" s="207" t="s">
        <v>70</v>
      </c>
      <c r="D222" s="207" t="str">
        <f>VLOOKUP('Souhrnná tabulka'!A222,'ORP Blatná'!E:AJ,15,0)&amp;"; "&amp;VLOOKUP('Souhrnná tabulka'!A222,'ORP Blatná'!E:AJ,19,0)</f>
        <v>1797; ortofoto, streetview</v>
      </c>
      <c r="E222" s="207" t="str">
        <f>VLOOKUP('Souhrnná tabulka'!A222,'ORP Blatná'!E:AJ,21,0)&amp;"; "&amp;VLOOKUP('Souhrnná tabulka'!A222,'ORP Blatná'!E:AJ,25,0)</f>
        <v>5171;  ÚAP</v>
      </c>
      <c r="F222" s="207" t="str">
        <f>VLOOKUP('Souhrnná tabulka'!A222,'ORP Blatná'!E:AJ,27,0)&amp;"; "&amp;VLOOKUP('Souhrnná tabulka'!A222,'ORP Blatná'!E:AJ,31,0)</f>
        <v>2103;  ÚAP</v>
      </c>
      <c r="G222" s="207" t="str">
        <f>"VO - "&amp;VLOOKUP('Souhrnná tabulka'!A222,'ORP Blatná'!E:AJ,20,0)&amp;"; vodovod - "&amp;VLOOKUP('Souhrnná tabulka'!A222,'ORP Blatná'!E:AJ,26,0)&amp;"; kanalizace - "&amp;VLOOKUP('Souhrnná tabulka'!A222,'ORP Blatná'!E:AJ,32,0)</f>
        <v xml:space="preserve">VO - obec; vodovod - obec; kanalizace - obec </v>
      </c>
    </row>
    <row r="223" spans="1:7" x14ac:dyDescent="0.25">
      <c r="A223" s="207">
        <v>222</v>
      </c>
      <c r="B223" s="207" t="s">
        <v>193</v>
      </c>
      <c r="C223" s="207" t="s">
        <v>281</v>
      </c>
      <c r="D223" s="207" t="str">
        <f>VLOOKUP('Souhrnná tabulka'!A223,'ORP Český Krumlov'!E:AJ,15,0)&amp;"; "&amp;VLOOKUP('Souhrnná tabulka'!A223,'ORP Český Krumlov'!E:AJ,19,0)</f>
        <v>1862; ortofoto, streetview</v>
      </c>
      <c r="E223" s="207" t="str">
        <f>VLOOKUP('Souhrnná tabulka'!A223,'ORP Český Krumlov'!E:AJ,21,0)&amp;"; "&amp;VLOOKUP('Souhrnná tabulka'!A223,'ORP Český Krumlov'!E:AJ,25,0)</f>
        <v>0; ÚAP</v>
      </c>
      <c r="F223" s="207" t="str">
        <f>VLOOKUP('Souhrnná tabulka'!A223,'ORP Český Krumlov'!E:AJ,27,0)&amp;"; "&amp;VLOOKUP('Souhrnná tabulka'!A223,'ORP Český Krumlov'!E:AJ,31,0)</f>
        <v>0; ÚAP</v>
      </c>
      <c r="G223" s="207" t="str">
        <f>"VO - "&amp;VLOOKUP('Souhrnná tabulka'!A223,'ORP Český Krumlov'!E:AJ,20,0)&amp;"; vodovod - "&amp;VLOOKUP('Souhrnná tabulka'!A223,'ORP Český Krumlov'!E:AJ,26,0)&amp;"; kanalizace - "&amp;VLOOKUP('Souhrnná tabulka'!A223,'ORP Český Krumlov'!E:AJ,32,0)</f>
        <v>VO - obec; vodovod - ČEVAK + AQUASERV + město Český Krumlov; kanalizace - ČEVAK + město Český Krumlov</v>
      </c>
    </row>
    <row r="224" spans="1:7" x14ac:dyDescent="0.25">
      <c r="A224" s="207">
        <v>223</v>
      </c>
      <c r="B224" s="207" t="s">
        <v>143</v>
      </c>
      <c r="C224" s="207" t="s">
        <v>478</v>
      </c>
      <c r="D224" s="207" t="str">
        <f>VLOOKUP('Souhrnná tabulka'!A224,'ORP Prachatice'!E:AJ,15,0)&amp;"; "&amp;VLOOKUP('Souhrnná tabulka'!A224,'ORP Prachatice'!E:AJ,19,0)</f>
        <v>1460; ortofoto, streetview</v>
      </c>
      <c r="E224" s="207" t="str">
        <f>VLOOKUP('Souhrnná tabulka'!A224,'ORP Prachatice'!E:AJ,21,0)&amp;"; "&amp;VLOOKUP('Souhrnná tabulka'!A224,'ORP Prachatice'!E:AJ,25,0)</f>
        <v>0; ÚAP</v>
      </c>
      <c r="F224" s="207" t="str">
        <f>VLOOKUP('Souhrnná tabulka'!A224,'ORP Prachatice'!E:AJ,27,0)&amp;"; "&amp;VLOOKUP('Souhrnná tabulka'!A224,'ORP Prachatice'!E:AJ,31,0)</f>
        <v>; ÚAP</v>
      </c>
      <c r="G224" s="207" t="str">
        <f>"VO - "&amp;VLOOKUP('Souhrnná tabulka'!A224,'ORP Prachatice'!E:AJ,20,0)&amp;"; vodovod - "&amp;VLOOKUP('Souhrnná tabulka'!A224,'ORP Prachatice'!E:AJ,26,0)&amp;"; kanalizace - "&amp;VLOOKUP('Souhrnná tabulka'!A224,'ORP Prachatice'!E:AJ,32,0)</f>
        <v>VO - obec; vodovod - ČEVAK; kanalizace - ČEVAK</v>
      </c>
    </row>
    <row r="225" spans="1:7" x14ac:dyDescent="0.25">
      <c r="A225" s="207">
        <v>224</v>
      </c>
      <c r="B225" s="207" t="s">
        <v>60</v>
      </c>
      <c r="C225" s="207" t="s">
        <v>350</v>
      </c>
      <c r="D225" s="207" t="str">
        <f>VLOOKUP('Souhrnná tabulka'!A225,'ORP Strakonice'!E:AJ,15,0)&amp;"; "&amp;VLOOKUP('Souhrnná tabulka'!A225,'ORP Strakonice'!E:AJ,19,0)</f>
        <v>1639; ortofoto, streetview</v>
      </c>
      <c r="E225" s="207" t="str">
        <f>VLOOKUP('Souhrnná tabulka'!A225,'ORP Strakonice'!E:AJ,21,0)&amp;"; "&amp;VLOOKUP('Souhrnná tabulka'!A225,'ORP Strakonice'!E:AJ,25,0)</f>
        <v>0; ÚAP</v>
      </c>
      <c r="F225" s="207" t="str">
        <f>VLOOKUP('Souhrnná tabulka'!A225,'ORP Strakonice'!E:AJ,27,0)&amp;"; "&amp;VLOOKUP('Souhrnná tabulka'!A225,'ORP Strakonice'!E:AJ,31,0)</f>
        <v>3024; ÚAP</v>
      </c>
      <c r="G225" s="207" t="str">
        <f>"VO - "&amp;VLOOKUP('Souhrnná tabulka'!A225,'ORP Strakonice'!E:AJ,20,0)&amp;"; vodovod - "&amp;VLOOKUP('Souhrnná tabulka'!A225,'ORP Strakonice'!E:AJ,26,0)&amp;"; kanalizace - "&amp;VLOOKUP('Souhrnná tabulka'!A225,'ORP Strakonice'!E:AJ,32,0)</f>
        <v>VO - obec; vodovod - ČEVAK; kanalizace - Město Strakonice</v>
      </c>
    </row>
    <row r="226" spans="1:7" x14ac:dyDescent="0.25">
      <c r="A226" s="207">
        <v>225</v>
      </c>
      <c r="B226" s="207" t="s">
        <v>449</v>
      </c>
      <c r="C226" s="207" t="s">
        <v>201</v>
      </c>
      <c r="D226" s="207" t="str">
        <f>VLOOKUP('Souhrnná tabulka'!A226,'ORP České Budějovice'!E:AJ,15,0)&amp;"; "&amp;VLOOKUP('Souhrnná tabulka'!A226,'ORP České Budějovice'!E:AJ,19,0)</f>
        <v>1180; ortofoto, streetview</v>
      </c>
      <c r="E226" s="207" t="str">
        <f>VLOOKUP('Souhrnná tabulka'!A226,'ORP České Budějovice'!E:AJ,21,0)&amp;"; "&amp;VLOOKUP('Souhrnná tabulka'!A226,'ORP České Budějovice'!E:AJ,25,0)</f>
        <v>0; ÚAP</v>
      </c>
      <c r="F226" s="207" t="str">
        <f>VLOOKUP('Souhrnná tabulka'!A226,'ORP České Budějovice'!E:AJ,27,0)&amp;"; "&amp;VLOOKUP('Souhrnná tabulka'!A226,'ORP České Budějovice'!E:AJ,31,0)</f>
        <v>0; ÚAP</v>
      </c>
      <c r="G226" s="207" t="str">
        <f>"VO - "&amp;VLOOKUP('Souhrnná tabulka'!A226,'ORP České Budějovice'!E:AJ,20,0)&amp;"; vodovod - "&amp;VLOOKUP('Souhrnná tabulka'!A226,'ORP České Budějovice'!E:AJ,26,0)&amp;"; kanalizace - "&amp;VLOOKUP('Souhrnná tabulka'!A226,'ORP České Budějovice'!E:AJ,32,0)</f>
        <v>VO - obec; vodovod - ČEVAK; kanalizace - ČEVAK</v>
      </c>
    </row>
    <row r="227" spans="1:7" x14ac:dyDescent="0.25">
      <c r="A227" s="207">
        <v>226</v>
      </c>
      <c r="B227" s="207" t="s">
        <v>564</v>
      </c>
      <c r="C227" s="207" t="s">
        <v>428</v>
      </c>
      <c r="D227" s="207" t="str">
        <f>VLOOKUP('Souhrnná tabulka'!A227,'ORP Tábor'!E:AJ,15,0)&amp;"; "&amp;VLOOKUP('Souhrnná tabulka'!A227,'ORP Tábor'!E:AJ,19,0)</f>
        <v>1762; ortofoto, streetview</v>
      </c>
      <c r="E227" s="207" t="str">
        <f>VLOOKUP('Souhrnná tabulka'!A227,'ORP Tábor'!E:AJ,21,0)&amp;"; "&amp;VLOOKUP('Souhrnná tabulka'!A227,'ORP Tábor'!E:AJ,25,0)</f>
        <v>6585; ÚAP</v>
      </c>
      <c r="F227" s="207" t="str">
        <f>VLOOKUP('Souhrnná tabulka'!A227,'ORP Tábor'!E:AJ,27,0)&amp;"; "&amp;VLOOKUP('Souhrnná tabulka'!A227,'ORP Tábor'!E:AJ,31,0)</f>
        <v>1321; ÚAP</v>
      </c>
      <c r="G227" s="207" t="str">
        <f>"VO - "&amp;VLOOKUP('Souhrnná tabulka'!A227,'ORP Tábor'!E:AJ,20,0)&amp;"; vodovod - "&amp;VLOOKUP('Souhrnná tabulka'!A227,'ORP Tábor'!E:AJ,26,0)&amp;"; kanalizace - "&amp;VLOOKUP('Souhrnná tabulka'!A227,'ORP Tábor'!E:AJ,32,0)</f>
        <v>VO - obec; vodovod - nedohledatelný správce; kanalizace - obec</v>
      </c>
    </row>
    <row r="228" spans="1:7" x14ac:dyDescent="0.25">
      <c r="A228" s="207">
        <v>227</v>
      </c>
      <c r="B228" s="207" t="s">
        <v>389</v>
      </c>
      <c r="C228" s="207" t="s">
        <v>478</v>
      </c>
      <c r="D228" s="207" t="str">
        <f>VLOOKUP('Souhrnná tabulka'!A228,'ORP Prachatice'!E:AJ,15,0)&amp;"; "&amp;VLOOKUP('Souhrnná tabulka'!A228,'ORP Prachatice'!E:AJ,19,0)</f>
        <v>4240; ortofoto, streetview</v>
      </c>
      <c r="E228" s="207" t="str">
        <f>VLOOKUP('Souhrnná tabulka'!A228,'ORP Prachatice'!E:AJ,21,0)&amp;"; "&amp;VLOOKUP('Souhrnná tabulka'!A228,'ORP Prachatice'!E:AJ,25,0)</f>
        <v>; dodaný podklad + ÚAP</v>
      </c>
      <c r="F228" s="207" t="str">
        <f>VLOOKUP('Souhrnná tabulka'!A228,'ORP Prachatice'!E:AJ,27,0)&amp;"; "&amp;VLOOKUP('Souhrnná tabulka'!A228,'ORP Prachatice'!E:AJ,31,0)</f>
        <v>; dodaný podklad + ÚAP</v>
      </c>
      <c r="G228" s="207" t="str">
        <f>"VO - "&amp;VLOOKUP('Souhrnná tabulka'!A228,'ORP Prachatice'!E:AJ,20,0)&amp;"; vodovod - "&amp;VLOOKUP('Souhrnná tabulka'!A228,'ORP Prachatice'!E:AJ,26,0)&amp;"; kanalizace - "&amp;VLOOKUP('Souhrnná tabulka'!A228,'ORP Prachatice'!E:AJ,32,0)</f>
        <v>VO - obec; vodovod - AQUAŠUMAVA; kanalizace - AQUAŠUMAVA</v>
      </c>
    </row>
    <row r="229" spans="1:7" x14ac:dyDescent="0.25">
      <c r="A229" s="207">
        <v>228</v>
      </c>
      <c r="B229" s="207" t="s">
        <v>431</v>
      </c>
      <c r="C229" s="207" t="s">
        <v>428</v>
      </c>
      <c r="D229" s="207" t="str">
        <f>VLOOKUP('Souhrnná tabulka'!A229,'ORP Tábor'!E:AJ,15,0)&amp;"; "&amp;VLOOKUP('Souhrnná tabulka'!A229,'ORP Tábor'!E:AJ,19,0)</f>
        <v>2160; ortofoto, streetview</v>
      </c>
      <c r="E229" s="207" t="str">
        <f>VLOOKUP('Souhrnná tabulka'!A229,'ORP Tábor'!E:AJ,21,0)&amp;"; "&amp;VLOOKUP('Souhrnná tabulka'!A229,'ORP Tábor'!E:AJ,25,0)</f>
        <v>0; data nejsou k dispozici</v>
      </c>
      <c r="F229" s="207" t="str">
        <f>VLOOKUP('Souhrnná tabulka'!A229,'ORP Tábor'!E:AJ,27,0)&amp;"; "&amp;VLOOKUP('Souhrnná tabulka'!A229,'ORP Tábor'!E:AJ,31,0)</f>
        <v>2443; ÚAP</v>
      </c>
      <c r="G229" s="207" t="str">
        <f>"VO - "&amp;VLOOKUP('Souhrnná tabulka'!A229,'ORP Tábor'!E:AJ,20,0)&amp;"; vodovod - "&amp;VLOOKUP('Souhrnná tabulka'!A229,'ORP Tábor'!E:AJ,26,0)&amp;"; kanalizace - "&amp;VLOOKUP('Souhrnná tabulka'!A229,'ORP Tábor'!E:AJ,32,0)</f>
        <v>VO - obec; vodovod - nedohledatelný správce; kanalizace - nedohledatelný správce</v>
      </c>
    </row>
    <row r="230" spans="1:7" x14ac:dyDescent="0.25">
      <c r="A230" s="207">
        <v>229</v>
      </c>
      <c r="B230" s="207" t="s">
        <v>480</v>
      </c>
      <c r="C230" s="207" t="s">
        <v>226</v>
      </c>
      <c r="D230" s="207" t="str">
        <f>VLOOKUP('Souhrnná tabulka'!A230,'ORP Písek'!E:AJ,15,0)&amp;"; "&amp;VLOOKUP('Souhrnná tabulka'!A230,'ORP Písek'!E:AJ,19,0)</f>
        <v>3221; ortofoto, streetview</v>
      </c>
      <c r="E230" s="207" t="str">
        <f>VLOOKUP('Souhrnná tabulka'!A230,'ORP Písek'!E:AJ,21,0)&amp;"; "&amp;VLOOKUP('Souhrnná tabulka'!A230,'ORP Písek'!E:AJ,25,0)</f>
        <v>6036; ÚAP</v>
      </c>
      <c r="F230" s="207" t="str">
        <f>VLOOKUP('Souhrnná tabulka'!A230,'ORP Písek'!E:AJ,27,0)&amp;"; "&amp;VLOOKUP('Souhrnná tabulka'!A230,'ORP Písek'!E:AJ,31,0)</f>
        <v>2930; ÚAP</v>
      </c>
      <c r="G230" s="207" t="str">
        <f>"VO - "&amp;VLOOKUP('Souhrnná tabulka'!A230,'ORP Písek'!E:AJ,20,0)&amp;"; vodovod - "&amp;VLOOKUP('Souhrnná tabulka'!A230,'ORP Písek'!E:AJ,26,0)&amp;"; kanalizace - "&amp;VLOOKUP('Souhrnná tabulka'!A230,'ORP Písek'!E:AJ,32,0)</f>
        <v>VO - obec; vodovod - obec; kanalizace - obec</v>
      </c>
    </row>
    <row r="231" spans="1:7" x14ac:dyDescent="0.25">
      <c r="A231" s="207">
        <v>230</v>
      </c>
      <c r="B231" s="207" t="s">
        <v>68</v>
      </c>
      <c r="C231" s="207" t="s">
        <v>70</v>
      </c>
      <c r="D231" s="207" t="str">
        <f>VLOOKUP('Souhrnná tabulka'!A231,'ORP Blatná'!E:AJ,15,0)&amp;"; "&amp;VLOOKUP('Souhrnná tabulka'!A231,'ORP Blatná'!E:AJ,19,0)</f>
        <v>2054; ortofoto, streetview</v>
      </c>
      <c r="E231" s="207" t="str">
        <f>VLOOKUP('Souhrnná tabulka'!A231,'ORP Blatná'!E:AJ,21,0)&amp;"; "&amp;VLOOKUP('Souhrnná tabulka'!A231,'ORP Blatná'!E:AJ,25,0)</f>
        <v>0;  ÚAP</v>
      </c>
      <c r="F231" s="207" t="str">
        <f>VLOOKUP('Souhrnná tabulka'!A231,'ORP Blatná'!E:AJ,27,0)&amp;"; "&amp;VLOOKUP('Souhrnná tabulka'!A231,'ORP Blatná'!E:AJ,31,0)</f>
        <v>2090; ÚAP</v>
      </c>
      <c r="G231" s="207" t="str">
        <f>"VO - "&amp;VLOOKUP('Souhrnná tabulka'!A231,'ORP Blatná'!E:AJ,20,0)&amp;"; vodovod - "&amp;VLOOKUP('Souhrnná tabulka'!A231,'ORP Blatná'!E:AJ,26,0)&amp;"; kanalizace - "&amp;VLOOKUP('Souhrnná tabulka'!A231,'ORP Blatná'!E:AJ,32,0)</f>
        <v>VO - obec; vodovod - ČEVAK + obec; kanalizace - obec</v>
      </c>
    </row>
    <row r="232" spans="1:7" x14ac:dyDescent="0.25">
      <c r="A232" s="207">
        <v>231</v>
      </c>
      <c r="B232" s="207" t="s">
        <v>356</v>
      </c>
      <c r="C232" s="207" t="s">
        <v>397</v>
      </c>
      <c r="D232" s="207" t="str">
        <f>VLOOKUP('Souhrnná tabulka'!A232,'ORP Vodňany'!E:AJ,15,0)&amp;"; "&amp;VLOOKUP('Souhrnná tabulka'!A232,'ORP Vodňany'!E:AJ,19,0)</f>
        <v>2374; ortofoto, streetview</v>
      </c>
      <c r="E232" s="207" t="str">
        <f>VLOOKUP('Souhrnná tabulka'!A232,'ORP Vodňany'!E:AJ,21,0)&amp;"; "&amp;VLOOKUP('Souhrnná tabulka'!A232,'ORP Vodňany'!E:AJ,25,0)</f>
        <v>4531; ÚAP</v>
      </c>
      <c r="F232" s="207" t="str">
        <f>VLOOKUP('Souhrnná tabulka'!A232,'ORP Vodňany'!E:AJ,27,0)&amp;"; "&amp;VLOOKUP('Souhrnná tabulka'!A232,'ORP Vodňany'!E:AJ,31,0)</f>
        <v>1730; ÚAP</v>
      </c>
      <c r="G232" s="207" t="str">
        <f>"VO - "&amp;VLOOKUP('Souhrnná tabulka'!A232,'ORP Vodňany'!E:AJ,20,0)&amp;"; vodovod - "&amp;VLOOKUP('Souhrnná tabulka'!A232,'ORP Vodňany'!E:AJ,26,0)&amp;"; kanalizace - "&amp;VLOOKUP('Souhrnná tabulka'!A232,'ORP Vodňany'!E:AJ,32,0)</f>
        <v>VO - obec; vodovod - obec; kanalizace - obec</v>
      </c>
    </row>
    <row r="233" spans="1:7" x14ac:dyDescent="0.25">
      <c r="A233" s="207">
        <v>232</v>
      </c>
      <c r="B233" s="207" t="s">
        <v>359</v>
      </c>
      <c r="C233" s="207" t="s">
        <v>350</v>
      </c>
      <c r="D233" s="207" t="str">
        <f>VLOOKUP('Souhrnná tabulka'!A233,'ORP Strakonice'!E:AJ,15,0)&amp;"; "&amp;VLOOKUP('Souhrnná tabulka'!A233,'ORP Strakonice'!E:AJ,19,0)</f>
        <v>1626; ortofoto, streetview</v>
      </c>
      <c r="E233" s="207" t="str">
        <f>VLOOKUP('Souhrnná tabulka'!A233,'ORP Strakonice'!E:AJ,21,0)&amp;"; "&amp;VLOOKUP('Souhrnná tabulka'!A233,'ORP Strakonice'!E:AJ,25,0)</f>
        <v>0; ÚAP</v>
      </c>
      <c r="F233" s="207" t="str">
        <f>VLOOKUP('Souhrnná tabulka'!A233,'ORP Strakonice'!E:AJ,27,0)&amp;"; "&amp;VLOOKUP('Souhrnná tabulka'!A233,'ORP Strakonice'!E:AJ,31,0)</f>
        <v>3127; data nejsou k dispozici</v>
      </c>
      <c r="G233" s="207" t="str">
        <f>"VO - "&amp;VLOOKUP('Souhrnná tabulka'!A233,'ORP Strakonice'!E:AJ,20,0)&amp;"; vodovod - "&amp;VLOOKUP('Souhrnná tabulka'!A233,'ORP Strakonice'!E:AJ,26,0)&amp;"; kanalizace - "&amp;VLOOKUP('Souhrnná tabulka'!A233,'ORP Strakonice'!E:AJ,32,0)</f>
        <v>VO - obec; vodovod - ČEVAK; kanalizace - Město Strakonice</v>
      </c>
    </row>
    <row r="234" spans="1:7" x14ac:dyDescent="0.25">
      <c r="A234" s="207">
        <v>233</v>
      </c>
      <c r="B234" s="207" t="s">
        <v>46</v>
      </c>
      <c r="C234" s="207" t="s">
        <v>226</v>
      </c>
      <c r="D234" s="207" t="str">
        <f>VLOOKUP('Souhrnná tabulka'!A234,'ORP Písek'!E:AJ,15,0)&amp;"; "&amp;VLOOKUP('Souhrnná tabulka'!A234,'ORP Písek'!E:AJ,19,0)</f>
        <v xml:space="preserve">; </v>
      </c>
      <c r="E234" s="207" t="str">
        <f>VLOOKUP('Souhrnná tabulka'!A234,'ORP Písek'!E:AJ,21,0)&amp;"; "&amp;VLOOKUP('Souhrnná tabulka'!A234,'ORP Písek'!E:AJ,25,0)</f>
        <v xml:space="preserve">; </v>
      </c>
      <c r="F234" s="207" t="str">
        <f>VLOOKUP('Souhrnná tabulka'!A234,'ORP Písek'!E:AJ,27,0)&amp;"; "&amp;VLOOKUP('Souhrnná tabulka'!A234,'ORP Písek'!E:AJ,31,0)</f>
        <v xml:space="preserve">; </v>
      </c>
      <c r="G234" s="207" t="str">
        <f>"VO - "&amp;VLOOKUP('Souhrnná tabulka'!A234,'ORP Písek'!E:AJ,20,0)&amp;"; vodovod - "&amp;VLOOKUP('Souhrnná tabulka'!A234,'ORP Písek'!E:AJ,26,0)&amp;"; kanalizace - "&amp;VLOOKUP('Souhrnná tabulka'!A234,'ORP Písek'!E:AJ,32,0)</f>
        <v xml:space="preserve">VO - ; vodovod - ; kanalizace - </v>
      </c>
    </row>
    <row r="235" spans="1:7" x14ac:dyDescent="0.25">
      <c r="A235" s="207">
        <v>234</v>
      </c>
      <c r="B235" s="207" t="s">
        <v>73</v>
      </c>
      <c r="C235" s="207" t="s">
        <v>478</v>
      </c>
      <c r="D235" s="207" t="str">
        <f>VLOOKUP('Souhrnná tabulka'!A235,'ORP Prachatice'!E:AJ,15,0)&amp;"; "&amp;VLOOKUP('Souhrnná tabulka'!A235,'ORP Prachatice'!E:AJ,19,0)</f>
        <v>818; ortofoto, streetview</v>
      </c>
      <c r="E235" s="207" t="str">
        <f>VLOOKUP('Souhrnná tabulka'!A235,'ORP Prachatice'!E:AJ,21,0)&amp;"; "&amp;VLOOKUP('Souhrnná tabulka'!A235,'ORP Prachatice'!E:AJ,25,0)</f>
        <v>4167; ÚAP</v>
      </c>
      <c r="F235" s="207" t="str">
        <f>VLOOKUP('Souhrnná tabulka'!A235,'ORP Prachatice'!E:AJ,27,0)&amp;"; "&amp;VLOOKUP('Souhrnná tabulka'!A235,'ORP Prachatice'!E:AJ,31,0)</f>
        <v>2260; ÚAP</v>
      </c>
      <c r="G235" s="207" t="str">
        <f>"VO - "&amp;VLOOKUP('Souhrnná tabulka'!A235,'ORP Prachatice'!E:AJ,20,0)&amp;"; vodovod - "&amp;VLOOKUP('Souhrnná tabulka'!A235,'ORP Prachatice'!E:AJ,26,0)&amp;"; kanalizace - "&amp;VLOOKUP('Souhrnná tabulka'!A235,'ORP Prachatice'!E:AJ,32,0)</f>
        <v>VO - obec; vodovod - obec; kanalizace - obec</v>
      </c>
    </row>
    <row r="236" spans="1:7" x14ac:dyDescent="0.25">
      <c r="A236" s="207">
        <v>235</v>
      </c>
      <c r="B236" s="207" t="s">
        <v>520</v>
      </c>
      <c r="C236" s="207" t="s">
        <v>226</v>
      </c>
      <c r="D236" s="207" t="str">
        <f>VLOOKUP('Souhrnná tabulka'!A236,'ORP Písek'!E:AJ,15,0)&amp;"; "&amp;VLOOKUP('Souhrnná tabulka'!A236,'ORP Písek'!E:AJ,19,0)</f>
        <v>3340; ortofoto, streetview</v>
      </c>
      <c r="E236" s="207" t="str">
        <f>VLOOKUP('Souhrnná tabulka'!A236,'ORP Písek'!E:AJ,21,0)&amp;"; "&amp;VLOOKUP('Souhrnná tabulka'!A236,'ORP Písek'!E:AJ,25,0)</f>
        <v>7103; ÚAP</v>
      </c>
      <c r="F236" s="207" t="str">
        <f>VLOOKUP('Souhrnná tabulka'!A236,'ORP Písek'!E:AJ,27,0)&amp;"; "&amp;VLOOKUP('Souhrnná tabulka'!A236,'ORP Písek'!E:AJ,31,0)</f>
        <v>3762; ÚAP</v>
      </c>
      <c r="G236" s="207" t="str">
        <f>"VO - "&amp;VLOOKUP('Souhrnná tabulka'!A236,'ORP Písek'!E:AJ,20,0)&amp;"; vodovod - "&amp;VLOOKUP('Souhrnná tabulka'!A236,'ORP Písek'!E:AJ,26,0)&amp;"; kanalizace - "&amp;VLOOKUP('Souhrnná tabulka'!A236,'ORP Písek'!E:AJ,32,0)</f>
        <v>VO - obec; vodovod - obec; kanalizace - obec</v>
      </c>
    </row>
    <row r="237" spans="1:7" x14ac:dyDescent="0.25">
      <c r="A237" s="207">
        <v>236</v>
      </c>
      <c r="B237" s="207" t="s">
        <v>58</v>
      </c>
      <c r="C237" s="207" t="s">
        <v>162</v>
      </c>
      <c r="D237" s="207" t="str">
        <f>VLOOKUP('Souhrnná tabulka'!A237,'ORP Trhové Sviny'!E:AJ,15,0)&amp;"; "&amp;VLOOKUP('Souhrnná tabulka'!A237,'ORP Trhové Sviny'!E:AJ,19,0)</f>
        <v>6189; ortofoto, streetview</v>
      </c>
      <c r="E237" s="207" t="str">
        <f>VLOOKUP('Souhrnná tabulka'!A237,'ORP Trhové Sviny'!E:AJ,21,0)&amp;"; "&amp;VLOOKUP('Souhrnná tabulka'!A237,'ORP Trhové Sviny'!E:AJ,25,0)</f>
        <v>; ÚAP</v>
      </c>
      <c r="F237" s="207" t="str">
        <f>VLOOKUP('Souhrnná tabulka'!A237,'ORP Trhové Sviny'!E:AJ,27,0)&amp;"; "&amp;VLOOKUP('Souhrnná tabulka'!A237,'ORP Trhové Sviny'!E:AJ,31,0)</f>
        <v>; není k dispozici</v>
      </c>
      <c r="G237" s="207" t="str">
        <f>"VO - "&amp;VLOOKUP('Souhrnná tabulka'!A237,'ORP Trhové Sviny'!E:AJ,20,0)&amp;"; vodovod - "&amp;VLOOKUP('Souhrnná tabulka'!A237,'ORP Trhové Sviny'!E:AJ,26,0)&amp;"; kanalizace - "&amp;VLOOKUP('Souhrnná tabulka'!A237,'ORP Trhové Sviny'!E:AJ,32,0)</f>
        <v>VO - obec; vodovod - ČEVAK; kanalizace - nedohledatelný správce</v>
      </c>
    </row>
    <row r="238" spans="1:7" x14ac:dyDescent="0.25">
      <c r="A238" s="207">
        <v>237</v>
      </c>
      <c r="B238" s="207" t="s">
        <v>41</v>
      </c>
      <c r="C238" s="207" t="s">
        <v>298</v>
      </c>
      <c r="D238" s="207" t="str">
        <f>VLOOKUP('Souhrnná tabulka'!A238,'ORP Dačice'!E:AJ,15,0)&amp;"; "&amp;VLOOKUP('Souhrnná tabulka'!A238,'ORP Dačice'!E:AJ,19,0)</f>
        <v>2632; ortofoto, streetview, měřeno v ArcMap</v>
      </c>
      <c r="E238" s="207" t="str">
        <f>VLOOKUP('Souhrnná tabulka'!A238,'ORP Dačice'!E:AJ,21,0)&amp;"; "&amp;VLOOKUP('Souhrnná tabulka'!A238,'ORP Dačice'!E:AJ,25,0)</f>
        <v>7146; ÚAP</v>
      </c>
      <c r="F238" s="207" t="str">
        <f>VLOOKUP('Souhrnná tabulka'!A238,'ORP Dačice'!E:AJ,27,0)&amp;"; "&amp;VLOOKUP('Souhrnná tabulka'!A238,'ORP Dačice'!E:AJ,31,0)</f>
        <v>2385; ÚAP</v>
      </c>
      <c r="G238" s="207" t="str">
        <f>"VO - "&amp;VLOOKUP('Souhrnná tabulka'!A238,'ORP Dačice'!E:AJ,20,0)&amp;"; vodovod - "&amp;VLOOKUP('Souhrnná tabulka'!A238,'ORP Dačice'!E:AJ,26,0)&amp;"; kanalizace - "&amp;VLOOKUP('Souhrnná tabulka'!A238,'ORP Dačice'!E:AJ,32,0)</f>
        <v>VO - obvec; vodovod - obec; kanalizace - obec</v>
      </c>
    </row>
    <row r="239" spans="1:7" x14ac:dyDescent="0.25">
      <c r="A239" s="207">
        <v>238</v>
      </c>
      <c r="B239" s="207" t="s">
        <v>140</v>
      </c>
      <c r="C239" s="207" t="s">
        <v>201</v>
      </c>
      <c r="D239" s="207" t="str">
        <f>VLOOKUP('Souhrnná tabulka'!A239,'ORP České Budějovice'!E:AJ,15,0)&amp;"; "&amp;VLOOKUP('Souhrnná tabulka'!A239,'ORP České Budějovice'!E:AJ,19,0)</f>
        <v>2748; ortofoto, streetview</v>
      </c>
      <c r="E239" s="207" t="str">
        <f>VLOOKUP('Souhrnná tabulka'!A239,'ORP České Budějovice'!E:AJ,21,0)&amp;"; "&amp;VLOOKUP('Souhrnná tabulka'!A239,'ORP České Budějovice'!E:AJ,25,0)</f>
        <v>; ÚAP</v>
      </c>
      <c r="F239" s="207" t="str">
        <f>VLOOKUP('Souhrnná tabulka'!A239,'ORP České Budějovice'!E:AJ,27,0)&amp;"; "&amp;VLOOKUP('Souhrnná tabulka'!A239,'ORP České Budějovice'!E:AJ,31,0)</f>
        <v>1351; ÚAP</v>
      </c>
      <c r="G239" s="207" t="str">
        <f>"VO - "&amp;VLOOKUP('Souhrnná tabulka'!A239,'ORP České Budějovice'!E:AJ,20,0)&amp;"; vodovod - "&amp;VLOOKUP('Souhrnná tabulka'!A239,'ORP České Budějovice'!E:AJ,26,0)&amp;"; kanalizace - "&amp;VLOOKUP('Souhrnná tabulka'!A239,'ORP České Budějovice'!E:AJ,32,0)</f>
        <v>VO - obec; vodovod - ČEVAK; kanalizace - obec</v>
      </c>
    </row>
    <row r="240" spans="1:7" x14ac:dyDescent="0.25">
      <c r="A240" s="207">
        <v>239</v>
      </c>
      <c r="B240" s="207" t="s">
        <v>293</v>
      </c>
      <c r="C240" s="207" t="s">
        <v>281</v>
      </c>
      <c r="D240" s="207" t="str">
        <f>VLOOKUP('Souhrnná tabulka'!A240,'ORP Český Krumlov'!E:AJ,15,0)&amp;"; "&amp;VLOOKUP('Souhrnná tabulka'!A240,'ORP Český Krumlov'!E:AJ,19,0)</f>
        <v>2408; ortofoto, streetview</v>
      </c>
      <c r="E240" s="207" t="str">
        <f>VLOOKUP('Souhrnná tabulka'!A240,'ORP Český Krumlov'!E:AJ,21,0)&amp;"; "&amp;VLOOKUP('Souhrnná tabulka'!A240,'ORP Český Krumlov'!E:AJ,25,0)</f>
        <v>11980; ÚAP</v>
      </c>
      <c r="F240" s="207" t="str">
        <f>VLOOKUP('Souhrnná tabulka'!A240,'ORP Český Krumlov'!E:AJ,27,0)&amp;"; "&amp;VLOOKUP('Souhrnná tabulka'!A240,'ORP Český Krumlov'!E:AJ,31,0)</f>
        <v>12022; ÚAP</v>
      </c>
      <c r="G240" s="207" t="str">
        <f>"VO - "&amp;VLOOKUP('Souhrnná tabulka'!A240,'ORP Český Krumlov'!E:AJ,20,0)&amp;"; vodovod - "&amp;VLOOKUP('Souhrnná tabulka'!A240,'ORP Český Krumlov'!E:AJ,26,0)&amp;"; kanalizace - "&amp;VLOOKUP('Souhrnná tabulka'!A240,'ORP Český Krumlov'!E:AJ,32,0)</f>
        <v>VO - obec; vodovod - obec, Město Český Krumlov, ČEVAK; kanalizace - obec, Město Český Krumlov, ČEVAK</v>
      </c>
    </row>
    <row r="241" spans="1:7" x14ac:dyDescent="0.25">
      <c r="A241" s="207">
        <v>240</v>
      </c>
      <c r="B241" s="207" t="s">
        <v>78</v>
      </c>
      <c r="C241" s="207" t="s">
        <v>350</v>
      </c>
      <c r="D241" s="207" t="str">
        <f>VLOOKUP('Souhrnná tabulka'!A241,'ORP Strakonice'!E:AJ,15,0)&amp;"; "&amp;VLOOKUP('Souhrnná tabulka'!A241,'ORP Strakonice'!E:AJ,19,0)</f>
        <v>4384; ortofoto, streetview</v>
      </c>
      <c r="E241" s="207" t="str">
        <f>VLOOKUP('Souhrnná tabulka'!A241,'ORP Strakonice'!E:AJ,21,0)&amp;"; "&amp;VLOOKUP('Souhrnná tabulka'!A241,'ORP Strakonice'!E:AJ,25,0)</f>
        <v>3355; ÚAP</v>
      </c>
      <c r="F241" s="207" t="str">
        <f>VLOOKUP('Souhrnná tabulka'!A241,'ORP Strakonice'!E:AJ,27,0)&amp;"; "&amp;VLOOKUP('Souhrnná tabulka'!A241,'ORP Strakonice'!E:AJ,31,0)</f>
        <v>0; data nejsou k dispozici</v>
      </c>
      <c r="G241" s="207" t="str">
        <f>"VO - "&amp;VLOOKUP('Souhrnná tabulka'!A241,'ORP Strakonice'!E:AJ,20,0)&amp;"; vodovod - "&amp;VLOOKUP('Souhrnná tabulka'!A241,'ORP Strakonice'!E:AJ,26,0)&amp;"; kanalizace - "&amp;VLOOKUP('Souhrnná tabulka'!A241,'ORP Strakonice'!E:AJ,32,0)</f>
        <v>VO - obec; vodovod - ČEVAK; kanalizace - nedohledatelný správce</v>
      </c>
    </row>
    <row r="242" spans="1:7" x14ac:dyDescent="0.25">
      <c r="A242" s="207">
        <v>241</v>
      </c>
      <c r="B242" s="207" t="s">
        <v>155</v>
      </c>
      <c r="C242" s="207" t="s">
        <v>397</v>
      </c>
      <c r="D242" s="207" t="str">
        <f>VLOOKUP('Souhrnná tabulka'!A242,'ORP Vodňany'!E:AJ,15,0)&amp;"; "&amp;VLOOKUP('Souhrnná tabulka'!A242,'ORP Vodňany'!E:AJ,19,0)</f>
        <v>1362; ortofoto, streetview</v>
      </c>
      <c r="E242" s="207" t="str">
        <f>VLOOKUP('Souhrnná tabulka'!A242,'ORP Vodňany'!E:AJ,21,0)&amp;"; "&amp;VLOOKUP('Souhrnná tabulka'!A242,'ORP Vodňany'!E:AJ,25,0)</f>
        <v>191; ÚAP</v>
      </c>
      <c r="F242" s="207" t="str">
        <f>VLOOKUP('Souhrnná tabulka'!A242,'ORP Vodňany'!E:AJ,27,0)&amp;"; "&amp;VLOOKUP('Souhrnná tabulka'!A242,'ORP Vodňany'!E:AJ,31,0)</f>
        <v>1565; ÚAP</v>
      </c>
      <c r="G242" s="207" t="str">
        <f>"VO - "&amp;VLOOKUP('Souhrnná tabulka'!A242,'ORP Vodňany'!E:AJ,20,0)&amp;"; vodovod - "&amp;VLOOKUP('Souhrnná tabulka'!A242,'ORP Vodňany'!E:AJ,26,0)&amp;"; kanalizace - "&amp;VLOOKUP('Souhrnná tabulka'!A242,'ORP Vodňany'!E:AJ,32,0)</f>
        <v>VO - obec; vodovod - obec; kanalizace - obec</v>
      </c>
    </row>
    <row r="243" spans="1:7" x14ac:dyDescent="0.25">
      <c r="A243" s="207">
        <v>242</v>
      </c>
      <c r="B243" s="207" t="s">
        <v>512</v>
      </c>
      <c r="C243" s="207" t="s">
        <v>475</v>
      </c>
      <c r="D243" s="207" t="str">
        <f>VLOOKUP('Souhrnná tabulka'!A243,'ORP Třeboň'!E:AJ,15,0)&amp;"; "&amp;VLOOKUP('Souhrnná tabulka'!A243,'ORP Třeboň'!E:AJ,19,0)</f>
        <v>6122; ortofoto, streetview</v>
      </c>
      <c r="E243" s="207" t="str">
        <f>VLOOKUP('Souhrnná tabulka'!A243,'ORP Třeboň'!E:AJ,21,0)&amp;"; "&amp;VLOOKUP('Souhrnná tabulka'!A243,'ORP Třeboň'!E:AJ,25,0)</f>
        <v>6849; ÚAP</v>
      </c>
      <c r="F243" s="207" t="str">
        <f>VLOOKUP('Souhrnná tabulka'!A243,'ORP Třeboň'!E:AJ,27,0)&amp;"; "&amp;VLOOKUP('Souhrnná tabulka'!A243,'ORP Třeboň'!E:AJ,31,0)</f>
        <v>4365; ÚAP</v>
      </c>
      <c r="G243" s="207" t="str">
        <f>"VO - "&amp;VLOOKUP('Souhrnná tabulka'!A243,'ORP Třeboň'!E:AJ,20,0)&amp;"; vodovod - "&amp;VLOOKUP('Souhrnná tabulka'!A243,'ORP Třeboň'!E:AJ,26,0)&amp;"; kanalizace - "&amp;VLOOKUP('Souhrnná tabulka'!A243,'ORP Třeboň'!E:AJ,32,0)</f>
        <v>VO - obec; vodovod - ČEVAK; kanalizace - ČEVAK</v>
      </c>
    </row>
    <row r="244" spans="1:7" x14ac:dyDescent="0.25">
      <c r="A244" s="207">
        <v>243</v>
      </c>
      <c r="B244" s="207" t="s">
        <v>134</v>
      </c>
      <c r="C244" s="207" t="s">
        <v>201</v>
      </c>
      <c r="D244" s="207" t="str">
        <f>VLOOKUP('Souhrnná tabulka'!A244,'ORP České Budějovice'!E:AJ,15,0)&amp;"; "&amp;VLOOKUP('Souhrnná tabulka'!A244,'ORP České Budějovice'!E:AJ,19,0)</f>
        <v>1602; ortofoto, streetview</v>
      </c>
      <c r="E244" s="207" t="str">
        <f>VLOOKUP('Souhrnná tabulka'!A244,'ORP České Budějovice'!E:AJ,21,0)&amp;"; "&amp;VLOOKUP('Souhrnná tabulka'!A244,'ORP České Budějovice'!E:AJ,25,0)</f>
        <v>2841; ÚAP</v>
      </c>
      <c r="F244" s="207" t="str">
        <f>VLOOKUP('Souhrnná tabulka'!A244,'ORP České Budějovice'!E:AJ,27,0)&amp;"; "&amp;VLOOKUP('Souhrnná tabulka'!A244,'ORP České Budějovice'!E:AJ,31,0)</f>
        <v>0; ÚAP</v>
      </c>
      <c r="G244" s="207" t="str">
        <f>"VO - "&amp;VLOOKUP('Souhrnná tabulka'!A244,'ORP České Budějovice'!E:AJ,20,0)&amp;"; vodovod - "&amp;VLOOKUP('Souhrnná tabulka'!A244,'ORP České Budějovice'!E:AJ,26,0)&amp;"; kanalizace - "&amp;VLOOKUP('Souhrnná tabulka'!A244,'ORP České Budějovice'!E:AJ,32,0)</f>
        <v>VO - obec; vodovod - nedohledatelný správce; kanalizace - nedohledatelný správce</v>
      </c>
    </row>
    <row r="245" spans="1:7" x14ac:dyDescent="0.25">
      <c r="A245" s="207">
        <v>244</v>
      </c>
      <c r="B245" s="207" t="s">
        <v>258</v>
      </c>
      <c r="C245" s="207" t="s">
        <v>298</v>
      </c>
      <c r="D245" s="207" t="str">
        <f>VLOOKUP('Souhrnná tabulka'!A245,'ORP Dačice'!E:AJ,15,0)&amp;"; "&amp;VLOOKUP('Souhrnná tabulka'!A245,'ORP Dačice'!E:AJ,19,0)</f>
        <v>2478; ortofoto, streetview</v>
      </c>
      <c r="E245" s="207" t="str">
        <f>VLOOKUP('Souhrnná tabulka'!A245,'ORP Dačice'!E:AJ,21,0)&amp;"; "&amp;VLOOKUP('Souhrnná tabulka'!A245,'ORP Dačice'!E:AJ,25,0)</f>
        <v>0; ÚAP</v>
      </c>
      <c r="F245" s="207" t="str">
        <f>VLOOKUP('Souhrnná tabulka'!A245,'ORP Dačice'!E:AJ,27,0)&amp;"; "&amp;VLOOKUP('Souhrnná tabulka'!A245,'ORP Dačice'!E:AJ,31,0)</f>
        <v>3091; ÚAP</v>
      </c>
      <c r="G245" s="207" t="str">
        <f>"VO - "&amp;VLOOKUP('Souhrnná tabulka'!A245,'ORP Dačice'!E:AJ,20,0)&amp;"; vodovod - "&amp;VLOOKUP('Souhrnná tabulka'!A245,'ORP Dačice'!E:AJ,26,0)&amp;"; kanalizace - "&amp;VLOOKUP('Souhrnná tabulka'!A245,'ORP Dačice'!E:AJ,32,0)</f>
        <v>VO - obec; vodovod - ČEVAK; kanalizace - obec</v>
      </c>
    </row>
    <row r="246" spans="1:7" x14ac:dyDescent="0.25">
      <c r="A246" s="207">
        <v>245</v>
      </c>
      <c r="B246" s="207" t="s">
        <v>136</v>
      </c>
      <c r="C246" s="207" t="s">
        <v>201</v>
      </c>
      <c r="D246" s="207" t="str">
        <f>VLOOKUP('Souhrnná tabulka'!A246,'ORP České Budějovice'!E:AJ,15,0)&amp;"; "&amp;VLOOKUP('Souhrnná tabulka'!A246,'ORP České Budějovice'!E:AJ,19,0)</f>
        <v>2515; ortofoto, streetview</v>
      </c>
      <c r="E246" s="207" t="str">
        <f>VLOOKUP('Souhrnná tabulka'!A246,'ORP České Budějovice'!E:AJ,21,0)&amp;"; "&amp;VLOOKUP('Souhrnná tabulka'!A246,'ORP České Budějovice'!E:AJ,25,0)</f>
        <v>0; ÚAP</v>
      </c>
      <c r="F246" s="207" t="str">
        <f>VLOOKUP('Souhrnná tabulka'!A246,'ORP České Budějovice'!E:AJ,27,0)&amp;"; "&amp;VLOOKUP('Souhrnná tabulka'!A246,'ORP České Budějovice'!E:AJ,31,0)</f>
        <v>0; ÚAP</v>
      </c>
      <c r="G246" s="207" t="str">
        <f>"VO - "&amp;VLOOKUP('Souhrnná tabulka'!A246,'ORP České Budějovice'!E:AJ,20,0)&amp;"; vodovod - "&amp;VLOOKUP('Souhrnná tabulka'!A246,'ORP České Budějovice'!E:AJ,26,0)&amp;"; kanalizace - "&amp;VLOOKUP('Souhrnná tabulka'!A246,'ORP České Budějovice'!E:AJ,32,0)</f>
        <v>VO - obec; vodovod - ČEVAK; kanalizace - ČEVAK</v>
      </c>
    </row>
    <row r="247" spans="1:7" x14ac:dyDescent="0.25">
      <c r="A247" s="207">
        <v>246</v>
      </c>
      <c r="B247" s="207" t="s">
        <v>49</v>
      </c>
      <c r="C247" s="207" t="s">
        <v>483</v>
      </c>
      <c r="D247" s="207" t="str">
        <f>VLOOKUP('Souhrnná tabulka'!A247,'ORP Milevsko'!E:AJ,15,0)&amp;"; "&amp;VLOOKUP('Souhrnná tabulka'!A247,'ORP Milevsko'!E:AJ,19,0)</f>
        <v>2697; ortofoto, streetview</v>
      </c>
      <c r="E247" s="207" t="str">
        <f>VLOOKUP('Souhrnná tabulka'!A247,'ORP Milevsko'!E:AJ,21,0)&amp;"; "&amp;VLOOKUP('Souhrnná tabulka'!A247,'ORP Milevsko'!E:AJ,25,0)</f>
        <v>1252; ÚAP</v>
      </c>
      <c r="F247" s="207" t="str">
        <f>VLOOKUP('Souhrnná tabulka'!A247,'ORP Milevsko'!E:AJ,27,0)&amp;"; "&amp;VLOOKUP('Souhrnná tabulka'!A247,'ORP Milevsko'!E:AJ,31,0)</f>
        <v>762; ÚAP</v>
      </c>
      <c r="G247" s="207" t="str">
        <f>"VO - "&amp;VLOOKUP('Souhrnná tabulka'!A247,'ORP Milevsko'!E:AJ,20,0)&amp;"; vodovod - "&amp;VLOOKUP('Souhrnná tabulka'!A247,'ORP Milevsko'!E:AJ,26,0)&amp;"; kanalizace - "&amp;VLOOKUP('Souhrnná tabulka'!A247,'ORP Milevsko'!E:AJ,32,0)</f>
        <v>VO - obec; vodovod - Město Milevsko; kanalizace - Město Milevsko</v>
      </c>
    </row>
    <row r="248" spans="1:7" x14ac:dyDescent="0.25">
      <c r="A248" s="207">
        <v>247</v>
      </c>
      <c r="B248" s="207" t="s">
        <v>319</v>
      </c>
      <c r="C248" s="207" t="s">
        <v>350</v>
      </c>
      <c r="D248" s="207" t="str">
        <f>VLOOKUP('Souhrnná tabulka'!A248,'ORP Strakonice'!E:AJ,15,0)&amp;"; "&amp;VLOOKUP('Souhrnná tabulka'!A248,'ORP Strakonice'!E:AJ,19,0)</f>
        <v>2019; ortofoto, streetview</v>
      </c>
      <c r="E248" s="207" t="str">
        <f>VLOOKUP('Souhrnná tabulka'!A248,'ORP Strakonice'!E:AJ,21,0)&amp;"; "&amp;VLOOKUP('Souhrnná tabulka'!A248,'ORP Strakonice'!E:AJ,25,0)</f>
        <v>0; ÚAP</v>
      </c>
      <c r="F248" s="207" t="str">
        <f>VLOOKUP('Souhrnná tabulka'!A248,'ORP Strakonice'!E:AJ,27,0)&amp;"; "&amp;VLOOKUP('Souhrnná tabulka'!A248,'ORP Strakonice'!E:AJ,31,0)</f>
        <v>; data nejsou k dispozici</v>
      </c>
      <c r="G248" s="207" t="str">
        <f>"VO - "&amp;VLOOKUP('Souhrnná tabulka'!A248,'ORP Strakonice'!E:AJ,20,0)&amp;"; vodovod - "&amp;VLOOKUP('Souhrnná tabulka'!A248,'ORP Strakonice'!E:AJ,26,0)&amp;"; kanalizace - "&amp;VLOOKUP('Souhrnná tabulka'!A248,'ORP Strakonice'!E:AJ,32,0)</f>
        <v>VO - obec; vodovod - ČEVAK; kanalizace - nedohledatelný správce</v>
      </c>
    </row>
    <row r="249" spans="1:7" x14ac:dyDescent="0.25">
      <c r="A249" s="207">
        <v>248</v>
      </c>
      <c r="B249" s="207" t="s">
        <v>489</v>
      </c>
      <c r="C249" s="207" t="s">
        <v>483</v>
      </c>
      <c r="D249" s="207" t="str">
        <f>VLOOKUP('Souhrnná tabulka'!A249,'ORP Milevsko'!E:AJ,15,0)&amp;"; "&amp;VLOOKUP('Souhrnná tabulka'!A249,'ORP Milevsko'!E:AJ,19,0)</f>
        <v>1721; ortofoto, streetview</v>
      </c>
      <c r="E249" s="207" t="str">
        <f>VLOOKUP('Souhrnná tabulka'!A249,'ORP Milevsko'!E:AJ,21,0)&amp;"; "&amp;VLOOKUP('Souhrnná tabulka'!A249,'ORP Milevsko'!E:AJ,25,0)</f>
        <v>660; ÚAP</v>
      </c>
      <c r="F249" s="207" t="str">
        <f>VLOOKUP('Souhrnná tabulka'!A249,'ORP Milevsko'!E:AJ,27,0)&amp;"; "&amp;VLOOKUP('Souhrnná tabulka'!A249,'ORP Milevsko'!E:AJ,31,0)</f>
        <v>1682; ÚAP</v>
      </c>
      <c r="G249" s="207" t="str">
        <f>"VO - "&amp;VLOOKUP('Souhrnná tabulka'!A249,'ORP Milevsko'!E:AJ,20,0)&amp;"; vodovod - "&amp;VLOOKUP('Souhrnná tabulka'!A249,'ORP Milevsko'!E:AJ,26,0)&amp;"; kanalizace - "&amp;VLOOKUP('Souhrnná tabulka'!A249,'ORP Milevsko'!E:AJ,32,0)</f>
        <v>VO - obec; vodovod - Město Milevsko; kanalizace - Město Milevsko</v>
      </c>
    </row>
    <row r="250" spans="1:7" x14ac:dyDescent="0.25">
      <c r="A250" s="207">
        <v>249</v>
      </c>
      <c r="B250" s="207" t="s">
        <v>546</v>
      </c>
      <c r="C250" s="207" t="s">
        <v>205</v>
      </c>
      <c r="D250" s="207" t="str">
        <f>VLOOKUP('Souhrnná tabulka'!A250,'ORP Jindřichův Hradec'!E:AJ,15,0)&amp;"; "&amp;VLOOKUP('Souhrnná tabulka'!A250,'ORP Jindřichův Hradec'!E:AJ,19,0)</f>
        <v>2869; ortofoto, streetview</v>
      </c>
      <c r="E250" s="207" t="str">
        <f>VLOOKUP('Souhrnná tabulka'!A250,'ORP Jindřichův Hradec'!E:AJ,21,0)&amp;"; "&amp;VLOOKUP('Souhrnná tabulka'!A250,'ORP Jindřichův Hradec'!E:AJ,25,0)</f>
        <v>; ÚAP + kontrola dodaných podkladů</v>
      </c>
      <c r="F250" s="207" t="str">
        <f>VLOOKUP('Souhrnná tabulka'!A250,'ORP Jindřichův Hradec'!E:AJ,27,0)&amp;"; "&amp;VLOOKUP('Souhrnná tabulka'!A250,'ORP Jindřichův Hradec'!E:AJ,31,0)</f>
        <v>1704; ÚAP + kontrola dodaných dat</v>
      </c>
      <c r="G250" s="207" t="str">
        <f>"VO - "&amp;VLOOKUP('Souhrnná tabulka'!A250,'ORP Jindřichův Hradec'!E:AJ,20,0)&amp;"; vodovod - "&amp;VLOOKUP('Souhrnná tabulka'!A250,'ORP Jindřichův Hradec'!E:AJ,26,0)&amp;"; kanalizace - "&amp;VLOOKUP('Souhrnná tabulka'!A250,'ORP Jindřichův Hradec'!E:AJ,32,0)</f>
        <v>VO - obec; vodovod - ČEVAK; kanalizace - obec</v>
      </c>
    </row>
    <row r="251" spans="1:7" x14ac:dyDescent="0.25">
      <c r="A251" s="207">
        <v>250</v>
      </c>
      <c r="B251" s="207" t="s">
        <v>562</v>
      </c>
      <c r="C251" s="207" t="s">
        <v>475</v>
      </c>
      <c r="D251" s="207" t="str">
        <f>VLOOKUP('Souhrnná tabulka'!A251,'ORP Třeboň'!E:AJ,15,0)&amp;"; "&amp;VLOOKUP('Souhrnná tabulka'!A251,'ORP Třeboň'!E:AJ,19,0)</f>
        <v>2562; ortofoto, streetview</v>
      </c>
      <c r="E251" s="207" t="str">
        <f>VLOOKUP('Souhrnná tabulka'!A251,'ORP Třeboň'!E:AJ,21,0)&amp;"; "&amp;VLOOKUP('Souhrnná tabulka'!A251,'ORP Třeboň'!E:AJ,25,0)</f>
        <v>; není k dispozici</v>
      </c>
      <c r="F251" s="207" t="str">
        <f>VLOOKUP('Souhrnná tabulka'!A251,'ORP Třeboň'!E:AJ,27,0)&amp;"; "&amp;VLOOKUP('Souhrnná tabulka'!A251,'ORP Třeboň'!E:AJ,31,0)</f>
        <v>5115; ÚAP</v>
      </c>
      <c r="G251" s="207" t="str">
        <f>"VO - "&amp;VLOOKUP('Souhrnná tabulka'!A251,'ORP Třeboň'!E:AJ,20,0)&amp;"; vodovod - "&amp;VLOOKUP('Souhrnná tabulka'!A251,'ORP Třeboň'!E:AJ,26,0)&amp;"; kanalizace - "&amp;VLOOKUP('Souhrnná tabulka'!A251,'ORP Třeboň'!E:AJ,32,0)</f>
        <v>VO - obec; vodovod - nedohledatelný správce; kanalizace - obec</v>
      </c>
    </row>
    <row r="252" spans="1:7" x14ac:dyDescent="0.25">
      <c r="A252" s="207">
        <v>251</v>
      </c>
      <c r="B252" s="207" t="s">
        <v>30</v>
      </c>
      <c r="C252" s="207" t="s">
        <v>281</v>
      </c>
      <c r="D252" s="207" t="str">
        <f>VLOOKUP('Souhrnná tabulka'!A252,'ORP Český Krumlov'!E:AJ,15,0)&amp;"; "&amp;VLOOKUP('Souhrnná tabulka'!A252,'ORP Český Krumlov'!E:AJ,19,0)</f>
        <v>1715; ortofoto, streetview</v>
      </c>
      <c r="E252" s="207" t="str">
        <f>VLOOKUP('Souhrnná tabulka'!A252,'ORP Český Krumlov'!E:AJ,21,0)&amp;"; "&amp;VLOOKUP('Souhrnná tabulka'!A252,'ORP Český Krumlov'!E:AJ,25,0)</f>
        <v>4772; ÚAP</v>
      </c>
      <c r="F252" s="207" t="str">
        <f>VLOOKUP('Souhrnná tabulka'!A252,'ORP Český Krumlov'!E:AJ,27,0)&amp;"; "&amp;VLOOKUP('Souhrnná tabulka'!A252,'ORP Český Krumlov'!E:AJ,31,0)</f>
        <v>7660; ÚAP</v>
      </c>
      <c r="G252" s="207" t="str">
        <f>"VO - "&amp;VLOOKUP('Souhrnná tabulka'!A252,'ORP Český Krumlov'!E:AJ,20,0)&amp;"; vodovod - "&amp;VLOOKUP('Souhrnná tabulka'!A252,'ORP Český Krumlov'!E:AJ,26,0)&amp;"; kanalizace - "&amp;VLOOKUP('Souhrnná tabulka'!A252,'ORP Český Krumlov'!E:AJ,32,0)</f>
        <v>VO - obec; vodovod - Město Český Krumlov; kanalizace - Město Český Krumlov</v>
      </c>
    </row>
    <row r="253" spans="1:7" x14ac:dyDescent="0.25">
      <c r="A253" s="207">
        <v>252</v>
      </c>
      <c r="B253" s="207" t="s">
        <v>261</v>
      </c>
      <c r="C253" s="207" t="s">
        <v>201</v>
      </c>
      <c r="D253" s="207" t="str">
        <f>VLOOKUP('Souhrnná tabulka'!A253,'ORP České Budějovice'!E:AJ,15,0)&amp;"; "&amp;VLOOKUP('Souhrnná tabulka'!A253,'ORP České Budějovice'!E:AJ,19,0)</f>
        <v>1414; ortofoto, streetview</v>
      </c>
      <c r="E253" s="207" t="str">
        <f>VLOOKUP('Souhrnná tabulka'!A253,'ORP České Budějovice'!E:AJ,21,0)&amp;"; "&amp;VLOOKUP('Souhrnná tabulka'!A253,'ORP České Budějovice'!E:AJ,25,0)</f>
        <v>7641; ÚAP</v>
      </c>
      <c r="F253" s="207" t="str">
        <f>VLOOKUP('Souhrnná tabulka'!A253,'ORP České Budějovice'!E:AJ,27,0)&amp;"; "&amp;VLOOKUP('Souhrnná tabulka'!A253,'ORP České Budějovice'!E:AJ,31,0)</f>
        <v>745; ÚAP</v>
      </c>
      <c r="G253" s="207" t="str">
        <f>"VO - "&amp;VLOOKUP('Souhrnná tabulka'!A253,'ORP České Budějovice'!E:AJ,20,0)&amp;"; vodovod - "&amp;VLOOKUP('Souhrnná tabulka'!A253,'ORP České Budějovice'!E:AJ,26,0)&amp;"; kanalizace - "&amp;VLOOKUP('Souhrnná tabulka'!A253,'ORP České Budějovice'!E:AJ,32,0)</f>
        <v>VO - obec; vodovod - obec, nedohledatelný správce; kanalizace - nedohledatelný správce</v>
      </c>
    </row>
    <row r="254" spans="1:7" x14ac:dyDescent="0.25">
      <c r="A254" s="207">
        <v>253</v>
      </c>
      <c r="B254" s="207" t="s">
        <v>324</v>
      </c>
      <c r="C254" s="207" t="s">
        <v>428</v>
      </c>
      <c r="D254" s="207" t="str">
        <f>VLOOKUP('Souhrnná tabulka'!A254,'ORP Tábor'!E:AJ,15,0)&amp;"; "&amp;VLOOKUP('Souhrnná tabulka'!A254,'ORP Tábor'!E:AJ,19,0)</f>
        <v>2032; ortofoto, streetview</v>
      </c>
      <c r="E254" s="207" t="str">
        <f>VLOOKUP('Souhrnná tabulka'!A254,'ORP Tábor'!E:AJ,21,0)&amp;"; "&amp;VLOOKUP('Souhrnná tabulka'!A254,'ORP Tábor'!E:AJ,25,0)</f>
        <v>7391; ÚAP</v>
      </c>
      <c r="F254" s="207" t="str">
        <f>VLOOKUP('Souhrnná tabulka'!A254,'ORP Tábor'!E:AJ,27,0)&amp;"; "&amp;VLOOKUP('Souhrnná tabulka'!A254,'ORP Tábor'!E:AJ,31,0)</f>
        <v>9114; ÚAP</v>
      </c>
      <c r="G254" s="207" t="str">
        <f>"VO - "&amp;VLOOKUP('Souhrnná tabulka'!A254,'ORP Tábor'!E:AJ,20,0)&amp;"; vodovod - "&amp;VLOOKUP('Souhrnná tabulka'!A254,'ORP Tábor'!E:AJ,26,0)&amp;"; kanalizace - "&amp;VLOOKUP('Souhrnná tabulka'!A254,'ORP Tábor'!E:AJ,32,0)</f>
        <v>VO - obec; vodovod - město Tábor, nedohledatelný správce; kanalizace - město Tábor, nedohledatelný správce</v>
      </c>
    </row>
    <row r="255" spans="1:7" x14ac:dyDescent="0.25">
      <c r="A255" s="207">
        <v>254</v>
      </c>
      <c r="B255" s="207" t="s">
        <v>499</v>
      </c>
      <c r="C255" s="207" t="s">
        <v>428</v>
      </c>
      <c r="D255" s="207" t="str">
        <f>VLOOKUP('Souhrnná tabulka'!A255,'ORP Tábor'!E:AJ,15,0)&amp;"; "&amp;VLOOKUP('Souhrnná tabulka'!A255,'ORP Tábor'!E:AJ,19,0)</f>
        <v>3050; ortofoto, streetview</v>
      </c>
      <c r="E255" s="207" t="str">
        <f>VLOOKUP('Souhrnná tabulka'!A255,'ORP Tábor'!E:AJ,21,0)&amp;"; "&amp;VLOOKUP('Souhrnná tabulka'!A255,'ORP Tábor'!E:AJ,25,0)</f>
        <v>4507; ÚAP</v>
      </c>
      <c r="F255" s="207" t="str">
        <f>VLOOKUP('Souhrnná tabulka'!A255,'ORP Tábor'!E:AJ,27,0)&amp;"; "&amp;VLOOKUP('Souhrnná tabulka'!A255,'ORP Tábor'!E:AJ,31,0)</f>
        <v>1465; ÚAP</v>
      </c>
      <c r="G255" s="207" t="str">
        <f>"VO - "&amp;VLOOKUP('Souhrnná tabulka'!A255,'ORP Tábor'!E:AJ,20,0)&amp;"; vodovod - "&amp;VLOOKUP('Souhrnná tabulka'!A255,'ORP Tábor'!E:AJ,26,0)&amp;"; kanalizace - "&amp;VLOOKUP('Souhrnná tabulka'!A255,'ORP Tábor'!E:AJ,32,0)</f>
        <v>VO - obec; vodovod - město Tábor; kanalizace - město Tábor</v>
      </c>
    </row>
    <row r="256" spans="1:7" x14ac:dyDescent="0.25">
      <c r="A256" s="207">
        <v>255</v>
      </c>
      <c r="B256" s="207" t="s">
        <v>216</v>
      </c>
      <c r="C256" s="207" t="s">
        <v>205</v>
      </c>
      <c r="D256" s="207" t="str">
        <f>VLOOKUP('Souhrnná tabulka'!A256,'ORP Jindřichův Hradec'!E:AJ,15,0)&amp;"; "&amp;VLOOKUP('Souhrnná tabulka'!A256,'ORP Jindřichův Hradec'!E:AJ,19,0)</f>
        <v>3372; ortofoto, streetview</v>
      </c>
      <c r="E256" s="207" t="str">
        <f>VLOOKUP('Souhrnná tabulka'!A256,'ORP Jindřichův Hradec'!E:AJ,21,0)&amp;"; "&amp;VLOOKUP('Souhrnná tabulka'!A256,'ORP Jindřichův Hradec'!E:AJ,25,0)</f>
        <v>5423; ÚAP + kontrola s pasportem</v>
      </c>
      <c r="F256" s="207" t="str">
        <f>VLOOKUP('Souhrnná tabulka'!A256,'ORP Jindřichův Hradec'!E:AJ,27,0)&amp;"; "&amp;VLOOKUP('Souhrnná tabulka'!A256,'ORP Jindřichův Hradec'!E:AJ,31,0)</f>
        <v>4146; ÚAP + kontrola s pasportem</v>
      </c>
      <c r="G256" s="207" t="str">
        <f>"VO - "&amp;VLOOKUP('Souhrnná tabulka'!A256,'ORP Jindřichův Hradec'!E:AJ,20,0)&amp;"; vodovod - "&amp;VLOOKUP('Souhrnná tabulka'!A256,'ORP Jindřichův Hradec'!E:AJ,26,0)&amp;"; kanalizace - "&amp;VLOOKUP('Souhrnná tabulka'!A256,'ORP Jindřichův Hradec'!E:AJ,32,0)</f>
        <v>VO - obec; vodovod - ČEVAK; kanalizace - obec</v>
      </c>
    </row>
    <row r="257" spans="1:7" x14ac:dyDescent="0.25">
      <c r="A257" s="207">
        <v>256</v>
      </c>
      <c r="B257" s="207" t="s">
        <v>413</v>
      </c>
      <c r="C257" s="207" t="s">
        <v>428</v>
      </c>
      <c r="D257" s="207" t="str">
        <f>VLOOKUP('Souhrnná tabulka'!A257,'ORP Tábor'!E:AJ,15,0)&amp;"; "&amp;VLOOKUP('Souhrnná tabulka'!A257,'ORP Tábor'!E:AJ,19,0)</f>
        <v>2969; ortofoto, streetview</v>
      </c>
      <c r="E257" s="207" t="str">
        <f>VLOOKUP('Souhrnná tabulka'!A257,'ORP Tábor'!E:AJ,21,0)&amp;"; "&amp;VLOOKUP('Souhrnná tabulka'!A257,'ORP Tábor'!E:AJ,25,0)</f>
        <v>12272; ÚAP</v>
      </c>
      <c r="F257" s="207" t="str">
        <f>VLOOKUP('Souhrnná tabulka'!A257,'ORP Tábor'!E:AJ,27,0)&amp;"; "&amp;VLOOKUP('Souhrnná tabulka'!A257,'ORP Tábor'!E:AJ,31,0)</f>
        <v>2779; ÚAP</v>
      </c>
      <c r="G257" s="207" t="str">
        <f>"VO - "&amp;VLOOKUP('Souhrnná tabulka'!A257,'ORP Tábor'!E:AJ,20,0)&amp;"; vodovod - "&amp;VLOOKUP('Souhrnná tabulka'!A257,'ORP Tábor'!E:AJ,26,0)&amp;"; kanalizace - "&amp;VLOOKUP('Souhrnná tabulka'!A257,'ORP Tábor'!E:AJ,32,0)</f>
        <v>VO - obec; vodovod - Město Tábor + Vodárenské sdružení Bechyňsko; kanalizace - obec</v>
      </c>
    </row>
    <row r="258" spans="1:7" x14ac:dyDescent="0.25">
      <c r="A258" s="207">
        <v>257</v>
      </c>
      <c r="B258" s="207" t="s">
        <v>566</v>
      </c>
      <c r="C258" s="207" t="s">
        <v>226</v>
      </c>
      <c r="D258" s="207" t="str">
        <f>VLOOKUP('Souhrnná tabulka'!A258,'ORP Písek'!E:AJ,15,0)&amp;"; "&amp;VLOOKUP('Souhrnná tabulka'!A258,'ORP Písek'!E:AJ,19,0)</f>
        <v>2420; ortofoto, streetview</v>
      </c>
      <c r="E258" s="207" t="str">
        <f>VLOOKUP('Souhrnná tabulka'!A258,'ORP Písek'!E:AJ,21,0)&amp;"; "&amp;VLOOKUP('Souhrnná tabulka'!A258,'ORP Písek'!E:AJ,25,0)</f>
        <v>3341; ÚAP</v>
      </c>
      <c r="F258" s="207" t="str">
        <f>VLOOKUP('Souhrnná tabulka'!A258,'ORP Písek'!E:AJ,27,0)&amp;"; "&amp;VLOOKUP('Souhrnná tabulka'!A258,'ORP Písek'!E:AJ,31,0)</f>
        <v>2110; ÚAP</v>
      </c>
      <c r="G258" s="207" t="str">
        <f>"VO - "&amp;VLOOKUP('Souhrnná tabulka'!A258,'ORP Písek'!E:AJ,20,0)&amp;"; vodovod - "&amp;VLOOKUP('Souhrnná tabulka'!A258,'ORP Písek'!E:AJ,26,0)&amp;"; kanalizace - "&amp;VLOOKUP('Souhrnná tabulka'!A258,'ORP Písek'!E:AJ,32,0)</f>
        <v>VO - obec; vodovod - obec; kanalizace - obec</v>
      </c>
    </row>
    <row r="259" spans="1:7" x14ac:dyDescent="0.25">
      <c r="A259" s="207">
        <v>258</v>
      </c>
      <c r="B259" s="207" t="s">
        <v>603</v>
      </c>
      <c r="C259" s="207" t="s">
        <v>226</v>
      </c>
      <c r="D259" s="207" t="str">
        <f>VLOOKUP('Souhrnná tabulka'!A259,'ORP Písek'!E:AJ,15,0)&amp;"; "&amp;VLOOKUP('Souhrnná tabulka'!A259,'ORP Písek'!E:AJ,19,0)</f>
        <v>2746; ortofoto, streetview</v>
      </c>
      <c r="E259" s="207" t="str">
        <f>VLOOKUP('Souhrnná tabulka'!A259,'ORP Písek'!E:AJ,21,0)&amp;"; "&amp;VLOOKUP('Souhrnná tabulka'!A259,'ORP Písek'!E:AJ,25,0)</f>
        <v>1106; ÚAP</v>
      </c>
      <c r="F259" s="207" t="str">
        <f>VLOOKUP('Souhrnná tabulka'!A259,'ORP Písek'!E:AJ,27,0)&amp;"; "&amp;VLOOKUP('Souhrnná tabulka'!A259,'ORP Písek'!E:AJ,31,0)</f>
        <v>1233; ÚAP</v>
      </c>
      <c r="G259" s="207" t="str">
        <f>"VO - "&amp;VLOOKUP('Souhrnná tabulka'!A259,'ORP Písek'!E:AJ,20,0)&amp;"; vodovod - "&amp;VLOOKUP('Souhrnná tabulka'!A259,'ORP Písek'!E:AJ,26,0)&amp;"; kanalizace - "&amp;VLOOKUP('Souhrnná tabulka'!A259,'ORP Písek'!E:AJ,32,0)</f>
        <v>VO - obec; vodovod - obec; kanalizace - obec</v>
      </c>
    </row>
    <row r="260" spans="1:7" x14ac:dyDescent="0.25">
      <c r="A260" s="207">
        <v>259</v>
      </c>
      <c r="B260" s="207" t="s">
        <v>337</v>
      </c>
      <c r="C260" s="207" t="s">
        <v>428</v>
      </c>
      <c r="D260" s="207" t="str">
        <f>VLOOKUP('Souhrnná tabulka'!A260,'ORP Tábor'!E:AJ,15,0)&amp;"; "&amp;VLOOKUP('Souhrnná tabulka'!A260,'ORP Tábor'!E:AJ,19,0)</f>
        <v>2414; ortofoto, streetview</v>
      </c>
      <c r="E260" s="207" t="str">
        <f>VLOOKUP('Souhrnná tabulka'!A260,'ORP Tábor'!E:AJ,21,0)&amp;"; "&amp;VLOOKUP('Souhrnná tabulka'!A260,'ORP Tábor'!E:AJ,25,0)</f>
        <v>5703; ÚAP</v>
      </c>
      <c r="F260" s="207" t="str">
        <f>VLOOKUP('Souhrnná tabulka'!A260,'ORP Tábor'!E:AJ,27,0)&amp;"; "&amp;VLOOKUP('Souhrnná tabulka'!A260,'ORP Tábor'!E:AJ,31,0)</f>
        <v>0; data nejsou k dispozici</v>
      </c>
      <c r="G260" s="207" t="str">
        <f>"VO - "&amp;VLOOKUP('Souhrnná tabulka'!A260,'ORP Tábor'!E:AJ,20,0)&amp;"; vodovod - "&amp;VLOOKUP('Souhrnná tabulka'!A260,'ORP Tábor'!E:AJ,26,0)&amp;"; kanalizace - "&amp;VLOOKUP('Souhrnná tabulka'!A260,'ORP Tábor'!E:AJ,32,0)</f>
        <v>VO - obec; vodovod - nedohledatelný správce; kanalizace - nedohledatelný správce</v>
      </c>
    </row>
    <row r="261" spans="1:7" x14ac:dyDescent="0.25">
      <c r="A261" s="207">
        <v>260</v>
      </c>
      <c r="B261" s="207" t="s">
        <v>540</v>
      </c>
      <c r="C261" s="207" t="s">
        <v>205</v>
      </c>
      <c r="D261" s="207" t="str">
        <f>VLOOKUP('Souhrnná tabulka'!A261,'ORP Jindřichův Hradec'!E:AJ,15,0)&amp;"; "&amp;VLOOKUP('Souhrnná tabulka'!A261,'ORP Jindřichův Hradec'!E:AJ,19,0)</f>
        <v>3291; ortofoto, streetview + kontrola s pasportem</v>
      </c>
      <c r="E261" s="207" t="str">
        <f>VLOOKUP('Souhrnná tabulka'!A261,'ORP Jindřichův Hradec'!E:AJ,21,0)&amp;"; "&amp;VLOOKUP('Souhrnná tabulka'!A261,'ORP Jindřichův Hradec'!E:AJ,25,0)</f>
        <v>7248; ÚAP</v>
      </c>
      <c r="F261" s="207" t="str">
        <f>VLOOKUP('Souhrnná tabulka'!A261,'ORP Jindřichův Hradec'!E:AJ,27,0)&amp;"; "&amp;VLOOKUP('Souhrnná tabulka'!A261,'ORP Jindřichův Hradec'!E:AJ,31,0)</f>
        <v>2656; ÚAP</v>
      </c>
      <c r="G261" s="207" t="str">
        <f>"VO - "&amp;VLOOKUP('Souhrnná tabulka'!A261,'ORP Jindřichův Hradec'!E:AJ,20,0)&amp;"; vodovod - "&amp;VLOOKUP('Souhrnná tabulka'!A261,'ORP Jindřichův Hradec'!E:AJ,26,0)&amp;"; kanalizace - "&amp;VLOOKUP('Souhrnná tabulka'!A261,'ORP Jindřichův Hradec'!E:AJ,32,0)</f>
        <v>VO - obec; vodovod - obec + město Jindřichův Hradec; kanalizace - obec</v>
      </c>
    </row>
    <row r="262" spans="1:7" x14ac:dyDescent="0.25">
      <c r="A262" s="207">
        <v>261</v>
      </c>
      <c r="B262" s="207" t="s">
        <v>407</v>
      </c>
      <c r="C262" s="207" t="s">
        <v>416</v>
      </c>
      <c r="D262" s="207" t="str">
        <f>VLOOKUP('Souhrnná tabulka'!A262,'ORP Soběslav'!E:AJ,15,0)&amp;"; "&amp;VLOOKUP('Souhrnná tabulka'!A262,'ORP Soběslav'!E:AJ,19,0)</f>
        <v>2856; ortofoto, streetview</v>
      </c>
      <c r="E262" s="207" t="str">
        <f>VLOOKUP('Souhrnná tabulka'!A262,'ORP Soběslav'!E:AJ,21,0)&amp;"; "&amp;VLOOKUP('Souhrnná tabulka'!A262,'ORP Soběslav'!E:AJ,25,0)</f>
        <v>0; ÚAP</v>
      </c>
      <c r="F262" s="207" t="str">
        <f>VLOOKUP('Souhrnná tabulka'!A262,'ORP Soběslav'!E:AJ,27,0)&amp;"; "&amp;VLOOKUP('Souhrnná tabulka'!A262,'ORP Soběslav'!E:AJ,31,0)</f>
        <v>0; ÚAP</v>
      </c>
      <c r="G262" s="207" t="str">
        <f>"VO - "&amp;VLOOKUP('Souhrnná tabulka'!A262,'ORP Soběslav'!E:AJ,20,0)&amp;"; vodovod - "&amp;VLOOKUP('Souhrnná tabulka'!A262,'ORP Soběslav'!E:AJ,26,0)&amp;"; kanalizace - "&amp;VLOOKUP('Souhrnná tabulka'!A262,'ORP Soběslav'!E:AJ,32,0)</f>
        <v>VO - obec; vodovod - ČEVAK; kanalizace - ČEVAK</v>
      </c>
    </row>
    <row r="263" spans="1:7" x14ac:dyDescent="0.25">
      <c r="A263" s="207">
        <v>262</v>
      </c>
      <c r="B263" s="207" t="s">
        <v>102</v>
      </c>
      <c r="C263" s="207" t="s">
        <v>350</v>
      </c>
      <c r="D263" s="207" t="str">
        <f>VLOOKUP('Souhrnná tabulka'!A263,'ORP Strakonice'!E:AJ,15,0)&amp;"; "&amp;VLOOKUP('Souhrnná tabulka'!A263,'ORP Strakonice'!E:AJ,19,0)</f>
        <v>2189; ortofoto, streetview</v>
      </c>
      <c r="E263" s="207" t="str">
        <f>VLOOKUP('Souhrnná tabulka'!A263,'ORP Strakonice'!E:AJ,21,0)&amp;"; "&amp;VLOOKUP('Souhrnná tabulka'!A263,'ORP Strakonice'!E:AJ,25,0)</f>
        <v>0; ÚAP</v>
      </c>
      <c r="F263" s="207" t="str">
        <f>VLOOKUP('Souhrnná tabulka'!A263,'ORP Strakonice'!E:AJ,27,0)&amp;"; "&amp;VLOOKUP('Souhrnná tabulka'!A263,'ORP Strakonice'!E:AJ,31,0)</f>
        <v>2950; ÚAP</v>
      </c>
      <c r="G263" s="207" t="str">
        <f>"VO - "&amp;VLOOKUP('Souhrnná tabulka'!A263,'ORP Strakonice'!E:AJ,20,0)&amp;"; vodovod - "&amp;VLOOKUP('Souhrnná tabulka'!A263,'ORP Strakonice'!E:AJ,26,0)&amp;"; kanalizace - "&amp;VLOOKUP('Souhrnná tabulka'!A263,'ORP Strakonice'!E:AJ,32,0)</f>
        <v>VO - obec; vodovod - ČEVAK; kanalizace - město Strakonice</v>
      </c>
    </row>
    <row r="264" spans="1:7" x14ac:dyDescent="0.25">
      <c r="A264" s="207">
        <v>263</v>
      </c>
      <c r="B264" s="207" t="s">
        <v>322</v>
      </c>
      <c r="C264" s="207" t="s">
        <v>350</v>
      </c>
      <c r="D264" s="207" t="str">
        <f>VLOOKUP('Souhrnná tabulka'!A264,'ORP Strakonice'!E:AJ,15,0)&amp;"; "&amp;VLOOKUP('Souhrnná tabulka'!A264,'ORP Strakonice'!E:AJ,19,0)</f>
        <v>2207; ortofoto, streetview</v>
      </c>
      <c r="E264" s="207" t="str">
        <f>VLOOKUP('Souhrnná tabulka'!A264,'ORP Strakonice'!E:AJ,21,0)&amp;"; "&amp;VLOOKUP('Souhrnná tabulka'!A264,'ORP Strakonice'!E:AJ,25,0)</f>
        <v>4194; ÚAP</v>
      </c>
      <c r="F264" s="207" t="str">
        <f>VLOOKUP('Souhrnná tabulka'!A264,'ORP Strakonice'!E:AJ,27,0)&amp;"; "&amp;VLOOKUP('Souhrnná tabulka'!A264,'ORP Strakonice'!E:AJ,31,0)</f>
        <v>; data nejsou k dispozici</v>
      </c>
      <c r="G264" s="207" t="str">
        <f>"VO - "&amp;VLOOKUP('Souhrnná tabulka'!A264,'ORP Strakonice'!E:AJ,20,0)&amp;"; vodovod - "&amp;VLOOKUP('Souhrnná tabulka'!A264,'ORP Strakonice'!E:AJ,26,0)&amp;"; kanalizace - "&amp;VLOOKUP('Souhrnná tabulka'!A264,'ORP Strakonice'!E:AJ,32,0)</f>
        <v>VO - obec; vodovod - Město Strakonice; kanalizace - nedohledatelný správce</v>
      </c>
    </row>
    <row r="265" spans="1:7" x14ac:dyDescent="0.25">
      <c r="A265" s="207">
        <v>264</v>
      </c>
      <c r="B265" s="207" t="s">
        <v>35</v>
      </c>
      <c r="C265" s="207" t="s">
        <v>205</v>
      </c>
      <c r="D265" s="207" t="str">
        <f>VLOOKUP('Souhrnná tabulka'!A265,'ORP Jindřichův Hradec'!E:AJ,15,0)&amp;"; "&amp;VLOOKUP('Souhrnná tabulka'!A265,'ORP Jindřichův Hradec'!E:AJ,19,0)</f>
        <v>2498; ortofoto, streetview</v>
      </c>
      <c r="E265" s="207" t="str">
        <f>VLOOKUP('Souhrnná tabulka'!A265,'ORP Jindřichův Hradec'!E:AJ,21,0)&amp;"; "&amp;VLOOKUP('Souhrnná tabulka'!A265,'ORP Jindřichův Hradec'!E:AJ,25,0)</f>
        <v>0; ÚAP</v>
      </c>
      <c r="F265" s="207" t="str">
        <f>VLOOKUP('Souhrnná tabulka'!A265,'ORP Jindřichův Hradec'!E:AJ,27,0)&amp;"; "&amp;VLOOKUP('Souhrnná tabulka'!A265,'ORP Jindřichův Hradec'!E:AJ,31,0)</f>
        <v>2826; ÚAP + kontrola dat</v>
      </c>
      <c r="G265" s="207" t="str">
        <f>"VO - "&amp;VLOOKUP('Souhrnná tabulka'!A265,'ORP Jindřichův Hradec'!E:AJ,20,0)&amp;"; vodovod - "&amp;VLOOKUP('Souhrnná tabulka'!A265,'ORP Jindřichův Hradec'!E:AJ,26,0)&amp;"; kanalizace - "&amp;VLOOKUP('Souhrnná tabulka'!A265,'ORP Jindřichův Hradec'!E:AJ,32,0)</f>
        <v>VO - obec; vodovod - ČEVAK; kanalizace - obec</v>
      </c>
    </row>
    <row r="266" spans="1:7" x14ac:dyDescent="0.25">
      <c r="A266" s="207">
        <v>265</v>
      </c>
      <c r="B266" s="207" t="s">
        <v>410</v>
      </c>
      <c r="C266" s="207" t="s">
        <v>416</v>
      </c>
      <c r="D266" s="207" t="str">
        <f>VLOOKUP('Souhrnná tabulka'!A266,'ORP Soběslav'!E:AJ,15,0)&amp;"; "&amp;VLOOKUP('Souhrnná tabulka'!A266,'ORP Soběslav'!E:AJ,19,0)</f>
        <v>1740; ortofoto, streetview</v>
      </c>
      <c r="E266" s="207" t="str">
        <f>VLOOKUP('Souhrnná tabulka'!A266,'ORP Soběslav'!E:AJ,21,0)&amp;"; "&amp;VLOOKUP('Souhrnná tabulka'!A266,'ORP Soběslav'!E:AJ,25,0)</f>
        <v>; není k dispozici</v>
      </c>
      <c r="F266" s="207" t="str">
        <f>VLOOKUP('Souhrnná tabulka'!A266,'ORP Soběslav'!E:AJ,27,0)&amp;"; "&amp;VLOOKUP('Souhrnná tabulka'!A266,'ORP Soběslav'!E:AJ,31,0)</f>
        <v>; není k dispozici</v>
      </c>
      <c r="G266" s="207" t="str">
        <f>"VO - "&amp;VLOOKUP('Souhrnná tabulka'!A266,'ORP Soběslav'!E:AJ,20,0)&amp;"; vodovod - "&amp;VLOOKUP('Souhrnná tabulka'!A266,'ORP Soběslav'!E:AJ,26,0)&amp;"; kanalizace - "&amp;VLOOKUP('Souhrnná tabulka'!A266,'ORP Soběslav'!E:AJ,32,0)</f>
        <v>VO - obec; vodovod - nedohledatelný správce; kanalizace - nedohledatelný správce</v>
      </c>
    </row>
    <row r="267" spans="1:7" x14ac:dyDescent="0.25">
      <c r="A267" s="207">
        <v>266</v>
      </c>
      <c r="B267" s="207" t="s">
        <v>95</v>
      </c>
      <c r="C267" s="207" t="s">
        <v>350</v>
      </c>
      <c r="D267" s="207" t="str">
        <f>VLOOKUP('Souhrnná tabulka'!A267,'ORP Strakonice'!E:AJ,15,0)&amp;"; "&amp;VLOOKUP('Souhrnná tabulka'!A267,'ORP Strakonice'!E:AJ,19,0)</f>
        <v>2110; ortofoto, streetview</v>
      </c>
      <c r="E267" s="207" t="str">
        <f>VLOOKUP('Souhrnná tabulka'!A267,'ORP Strakonice'!E:AJ,21,0)&amp;"; "&amp;VLOOKUP('Souhrnná tabulka'!A267,'ORP Strakonice'!E:AJ,25,0)</f>
        <v>; data nejsou k dispozici</v>
      </c>
      <c r="F267" s="207" t="str">
        <f>VLOOKUP('Souhrnná tabulka'!A267,'ORP Strakonice'!E:AJ,27,0)&amp;"; "&amp;VLOOKUP('Souhrnná tabulka'!A267,'ORP Strakonice'!E:AJ,31,0)</f>
        <v>; data nejsou k dispozici</v>
      </c>
      <c r="G267" s="207" t="str">
        <f>"VO - "&amp;VLOOKUP('Souhrnná tabulka'!A267,'ORP Strakonice'!E:AJ,20,0)&amp;"; vodovod - "&amp;VLOOKUP('Souhrnná tabulka'!A267,'ORP Strakonice'!E:AJ,26,0)&amp;"; kanalizace - "&amp;VLOOKUP('Souhrnná tabulka'!A267,'ORP Strakonice'!E:AJ,32,0)</f>
        <v>VO - obec; vodovod - nedohledatelný správce; kanalizace - nedohledatelný správce</v>
      </c>
    </row>
    <row r="268" spans="1:7" x14ac:dyDescent="0.25">
      <c r="A268" s="207">
        <v>267</v>
      </c>
      <c r="B268" s="207" t="s">
        <v>197</v>
      </c>
      <c r="C268" s="207" t="s">
        <v>281</v>
      </c>
      <c r="D268" s="207" t="str">
        <f>VLOOKUP('Souhrnná tabulka'!A268,'ORP Český Krumlov'!E:AJ,15,0)&amp;"; "&amp;VLOOKUP('Souhrnná tabulka'!A268,'ORP Český Krumlov'!E:AJ,19,0)</f>
        <v>1510; ortofoto, streetview</v>
      </c>
      <c r="E268" s="207" t="str">
        <f>VLOOKUP('Souhrnná tabulka'!A268,'ORP Český Krumlov'!E:AJ,21,0)&amp;"; "&amp;VLOOKUP('Souhrnná tabulka'!A268,'ORP Český Krumlov'!E:AJ,25,0)</f>
        <v>4084; ÚAP</v>
      </c>
      <c r="F268" s="207" t="str">
        <f>VLOOKUP('Souhrnná tabulka'!A268,'ORP Český Krumlov'!E:AJ,27,0)&amp;"; "&amp;VLOOKUP('Souhrnná tabulka'!A268,'ORP Český Krumlov'!E:AJ,31,0)</f>
        <v>3029; ÚAP</v>
      </c>
      <c r="G268" s="207" t="str">
        <f>"VO - "&amp;VLOOKUP('Souhrnná tabulka'!A268,'ORP Český Krumlov'!E:AJ,20,0)&amp;"; vodovod - "&amp;VLOOKUP('Souhrnná tabulka'!A268,'ORP Český Krumlov'!E:AJ,26,0)&amp;"; kanalizace - "&amp;VLOOKUP('Souhrnná tabulka'!A268,'ORP Český Krumlov'!E:AJ,32,0)</f>
        <v>VO - obec; vodovod - obec; kanalizace - obec</v>
      </c>
    </row>
    <row r="269" spans="1:7" x14ac:dyDescent="0.25">
      <c r="A269" s="207">
        <v>268</v>
      </c>
      <c r="B269" s="207" t="s">
        <v>309</v>
      </c>
      <c r="C269" s="207" t="s">
        <v>350</v>
      </c>
      <c r="D269" s="207" t="str">
        <f>VLOOKUP('Souhrnná tabulka'!A269,'ORP Strakonice'!E:AJ,15,0)&amp;"; "&amp;VLOOKUP('Souhrnná tabulka'!A269,'ORP Strakonice'!E:AJ,19,0)</f>
        <v>2852; ortofoto, streetview</v>
      </c>
      <c r="E269" s="207" t="str">
        <f>VLOOKUP('Souhrnná tabulka'!A269,'ORP Strakonice'!E:AJ,21,0)&amp;"; "&amp;VLOOKUP('Souhrnná tabulka'!A269,'ORP Strakonice'!E:AJ,25,0)</f>
        <v>5040; ÚAP</v>
      </c>
      <c r="F269" s="207" t="str">
        <f>VLOOKUP('Souhrnná tabulka'!A269,'ORP Strakonice'!E:AJ,27,0)&amp;"; "&amp;VLOOKUP('Souhrnná tabulka'!A269,'ORP Strakonice'!E:AJ,31,0)</f>
        <v>4078; ÚAP</v>
      </c>
      <c r="G269" s="207" t="str">
        <f>"VO - "&amp;VLOOKUP('Souhrnná tabulka'!A269,'ORP Strakonice'!E:AJ,20,0)&amp;"; vodovod - "&amp;VLOOKUP('Souhrnná tabulka'!A269,'ORP Strakonice'!E:AJ,26,0)&amp;"; kanalizace - "&amp;VLOOKUP('Souhrnná tabulka'!A269,'ORP Strakonice'!E:AJ,32,0)</f>
        <v>VO - obec; vodovod - Město Strakonice; kanalizace - Město Strakonice</v>
      </c>
    </row>
    <row r="270" spans="1:7" x14ac:dyDescent="0.25">
      <c r="A270" s="207">
        <v>269</v>
      </c>
      <c r="B270" s="207" t="s">
        <v>87</v>
      </c>
      <c r="C270" s="207" t="s">
        <v>350</v>
      </c>
      <c r="D270" s="207" t="str">
        <f>VLOOKUP('Souhrnná tabulka'!A270,'ORP Strakonice'!E:AJ,15,0)&amp;"; "&amp;VLOOKUP('Souhrnná tabulka'!A270,'ORP Strakonice'!E:AJ,19,0)</f>
        <v>2102; ortofoto, streetview</v>
      </c>
      <c r="E270" s="207" t="str">
        <f>VLOOKUP('Souhrnná tabulka'!A270,'ORP Strakonice'!E:AJ,21,0)&amp;"; "&amp;VLOOKUP('Souhrnná tabulka'!A270,'ORP Strakonice'!E:AJ,25,0)</f>
        <v>0; ÚAP</v>
      </c>
      <c r="F270" s="207" t="str">
        <f>VLOOKUP('Souhrnná tabulka'!A270,'ORP Strakonice'!E:AJ,27,0)&amp;"; "&amp;VLOOKUP('Souhrnná tabulka'!A270,'ORP Strakonice'!E:AJ,31,0)</f>
        <v>3896; ÚAP</v>
      </c>
      <c r="G270" s="207" t="str">
        <f>"VO - "&amp;VLOOKUP('Souhrnná tabulka'!A270,'ORP Strakonice'!E:AJ,20,0)&amp;"; vodovod - "&amp;VLOOKUP('Souhrnná tabulka'!A270,'ORP Strakonice'!E:AJ,26,0)&amp;"; kanalizace - "&amp;VLOOKUP('Souhrnná tabulka'!A270,'ORP Strakonice'!E:AJ,32,0)</f>
        <v>VO - obec; vodovod - ČEVAK; kanalizace - město Strakonice</v>
      </c>
    </row>
    <row r="271" spans="1:7" x14ac:dyDescent="0.25">
      <c r="A271" s="207">
        <v>270</v>
      </c>
      <c r="B271" s="207" t="s">
        <v>222</v>
      </c>
      <c r="C271" s="207" t="s">
        <v>205</v>
      </c>
      <c r="D271" s="207" t="str">
        <f>VLOOKUP('Souhrnná tabulka'!A271,'ORP Jindřichův Hradec'!E:AJ,15,0)&amp;"; "&amp;VLOOKUP('Souhrnná tabulka'!A271,'ORP Jindřichův Hradec'!E:AJ,19,0)</f>
        <v>5267; ortofoto, streetview</v>
      </c>
      <c r="E271" s="207" t="str">
        <f>VLOOKUP('Souhrnná tabulka'!A271,'ORP Jindřichův Hradec'!E:AJ,21,0)&amp;"; "&amp;VLOOKUP('Souhrnná tabulka'!A271,'ORP Jindřichův Hradec'!E:AJ,25,0)</f>
        <v>6995; ÚAP + kontrola dodaných podkladů</v>
      </c>
      <c r="F271" s="207" t="str">
        <f>VLOOKUP('Souhrnná tabulka'!A271,'ORP Jindřichův Hradec'!E:AJ,27,0)&amp;"; "&amp;VLOOKUP('Souhrnná tabulka'!A271,'ORP Jindřichův Hradec'!E:AJ,31,0)</f>
        <v>777; ÚAP + kontrola dodaných podkladů</v>
      </c>
      <c r="G271" s="207" t="str">
        <f>"VO - "&amp;VLOOKUP('Souhrnná tabulka'!A271,'ORP Jindřichův Hradec'!E:AJ,20,0)&amp;"; vodovod - "&amp;VLOOKUP('Souhrnná tabulka'!A271,'ORP Jindřichův Hradec'!E:AJ,26,0)&amp;"; kanalizace - "&amp;VLOOKUP('Souhrnná tabulka'!A271,'ORP Jindřichův Hradec'!E:AJ,32,0)</f>
        <v>VO - obec; vodovod - obec; kanalizace - obec</v>
      </c>
    </row>
    <row r="272" spans="1:7" x14ac:dyDescent="0.25">
      <c r="A272" s="207">
        <v>271</v>
      </c>
      <c r="B272" s="207" t="s">
        <v>233</v>
      </c>
      <c r="C272" s="207" t="s">
        <v>397</v>
      </c>
      <c r="D272" s="207" t="str">
        <f>VLOOKUP('Souhrnná tabulka'!A272,'ORP Vodňany'!E:AJ,15,0)&amp;"; "&amp;VLOOKUP('Souhrnná tabulka'!A272,'ORP Vodňany'!E:AJ,19,0)</f>
        <v>1900; ortofoto, streetview</v>
      </c>
      <c r="E272" s="207" t="str">
        <f>VLOOKUP('Souhrnná tabulka'!A272,'ORP Vodňany'!E:AJ,21,0)&amp;"; "&amp;VLOOKUP('Souhrnná tabulka'!A272,'ORP Vodňany'!E:AJ,25,0)</f>
        <v>10749; ÚAP</v>
      </c>
      <c r="F272" s="207" t="str">
        <f>VLOOKUP('Souhrnná tabulka'!A272,'ORP Vodňany'!E:AJ,27,0)&amp;"; "&amp;VLOOKUP('Souhrnná tabulka'!A272,'ORP Vodňany'!E:AJ,31,0)</f>
        <v>2455; ÚAP</v>
      </c>
      <c r="G272" s="207" t="str">
        <f>"VO - "&amp;VLOOKUP('Souhrnná tabulka'!A272,'ORP Vodňany'!E:AJ,20,0)&amp;"; vodovod - "&amp;VLOOKUP('Souhrnná tabulka'!A272,'ORP Vodňany'!E:AJ,26,0)&amp;"; kanalizace - "&amp;VLOOKUP('Souhrnná tabulka'!A272,'ORP Vodňany'!E:AJ,32,0)</f>
        <v>VO - obec; vodovod - obec; kanalizace - obec</v>
      </c>
    </row>
    <row r="273" spans="1:7" x14ac:dyDescent="0.25">
      <c r="A273" s="207">
        <v>272</v>
      </c>
      <c r="B273" s="207" t="s">
        <v>100</v>
      </c>
      <c r="C273" s="207" t="s">
        <v>70</v>
      </c>
      <c r="D273" s="207" t="str">
        <f>VLOOKUP('Souhrnná tabulka'!A273,'ORP Blatná'!E:AJ,15,0)&amp;"; "&amp;VLOOKUP('Souhrnná tabulka'!A273,'ORP Blatná'!E:AJ,19,0)</f>
        <v>3733; ortofoto, streetview</v>
      </c>
      <c r="E273" s="207" t="str">
        <f>VLOOKUP('Souhrnná tabulka'!A273,'ORP Blatná'!E:AJ,21,0)&amp;"; "&amp;VLOOKUP('Souhrnná tabulka'!A273,'ORP Blatná'!E:AJ,25,0)</f>
        <v>5102; ÚAP</v>
      </c>
      <c r="F273" s="207" t="str">
        <f>VLOOKUP('Souhrnná tabulka'!A273,'ORP Blatná'!E:AJ,27,0)&amp;"; "&amp;VLOOKUP('Souhrnná tabulka'!A273,'ORP Blatná'!E:AJ,31,0)</f>
        <v>2169; ÚAP</v>
      </c>
      <c r="G273" s="207" t="str">
        <f>"VO - "&amp;VLOOKUP('Souhrnná tabulka'!A273,'ORP Blatná'!E:AJ,20,0)&amp;"; vodovod - "&amp;VLOOKUP('Souhrnná tabulka'!A273,'ORP Blatná'!E:AJ,26,0)&amp;"; kanalizace - "&amp;VLOOKUP('Souhrnná tabulka'!A273,'ORP Blatná'!E:AJ,32,0)</f>
        <v>VO - obec; vodovod - obec; kanalizace - obec, nedohledatelný správce</v>
      </c>
    </row>
    <row r="274" spans="1:7" x14ac:dyDescent="0.25">
      <c r="A274" s="207">
        <v>273</v>
      </c>
      <c r="B274" s="207" t="s">
        <v>61</v>
      </c>
      <c r="C274" s="207" t="s">
        <v>350</v>
      </c>
      <c r="D274" s="207" t="str">
        <f>VLOOKUP('Souhrnná tabulka'!A274,'ORP Strakonice'!E:AJ,15,0)&amp;"; "&amp;VLOOKUP('Souhrnná tabulka'!A274,'ORP Strakonice'!E:AJ,19,0)</f>
        <v>2680; ortofoto, streetview</v>
      </c>
      <c r="E274" s="207" t="str">
        <f>VLOOKUP('Souhrnná tabulka'!A274,'ORP Strakonice'!E:AJ,21,0)&amp;"; "&amp;VLOOKUP('Souhrnná tabulka'!A274,'ORP Strakonice'!E:AJ,25,0)</f>
        <v>5691; ÚAP</v>
      </c>
      <c r="F274" s="207" t="str">
        <f>VLOOKUP('Souhrnná tabulka'!A274,'ORP Strakonice'!E:AJ,27,0)&amp;"; "&amp;VLOOKUP('Souhrnná tabulka'!A274,'ORP Strakonice'!E:AJ,31,0)</f>
        <v>5285; ÚAP</v>
      </c>
      <c r="G274" s="207" t="str">
        <f>"VO - "&amp;VLOOKUP('Souhrnná tabulka'!A274,'ORP Strakonice'!E:AJ,20,0)&amp;"; vodovod - "&amp;VLOOKUP('Souhrnná tabulka'!A274,'ORP Strakonice'!E:AJ,26,0)&amp;"; kanalizace - "&amp;VLOOKUP('Souhrnná tabulka'!A274,'ORP Strakonice'!E:AJ,32,0)</f>
        <v>VO - obec; vodovod - Technické služby Strakonice s.r.o.; kanalizace - Technické služby Strakonice s.r.o.</v>
      </c>
    </row>
    <row r="275" spans="1:7" x14ac:dyDescent="0.25">
      <c r="A275" s="207">
        <v>274</v>
      </c>
      <c r="B275" s="207" t="s">
        <v>387</v>
      </c>
      <c r="C275" s="207" t="s">
        <v>416</v>
      </c>
      <c r="D275" s="207" t="str">
        <f>VLOOKUP('Souhrnná tabulka'!A275,'ORP Soběslav'!E:AJ,15,0)&amp;"; "&amp;VLOOKUP('Souhrnná tabulka'!A275,'ORP Soběslav'!E:AJ,19,0)</f>
        <v>2283; ortofoto, streetview</v>
      </c>
      <c r="E275" s="207" t="str">
        <f>VLOOKUP('Souhrnná tabulka'!A275,'ORP Soběslav'!E:AJ,21,0)&amp;"; "&amp;VLOOKUP('Souhrnná tabulka'!A275,'ORP Soběslav'!E:AJ,25,0)</f>
        <v>0; ÚAP</v>
      </c>
      <c r="F275" s="207" t="str">
        <f>VLOOKUP('Souhrnná tabulka'!A275,'ORP Soběslav'!E:AJ,27,0)&amp;"; "&amp;VLOOKUP('Souhrnná tabulka'!A275,'ORP Soběslav'!E:AJ,31,0)</f>
        <v>0; data nejsou k dispozici</v>
      </c>
      <c r="G275" s="207" t="str">
        <f>"VO - "&amp;VLOOKUP('Souhrnná tabulka'!A275,'ORP Soběslav'!E:AJ,20,0)&amp;"; vodovod - "&amp;VLOOKUP('Souhrnná tabulka'!A275,'ORP Soběslav'!E:AJ,26,0)&amp;"; kanalizace - "&amp;VLOOKUP('Souhrnná tabulka'!A275,'ORP Soběslav'!E:AJ,32,0)</f>
        <v>VO - obec; vodovod - ČEVAK; kanalizace - nedohledatelný správce</v>
      </c>
    </row>
    <row r="276" spans="1:7" x14ac:dyDescent="0.25">
      <c r="A276" s="207">
        <v>275</v>
      </c>
      <c r="B276" s="207" t="s">
        <v>575</v>
      </c>
      <c r="C276" s="207" t="s">
        <v>416</v>
      </c>
      <c r="D276" s="207" t="str">
        <f>VLOOKUP('Souhrnná tabulka'!A276,'ORP Soběslav'!E:AJ,15,0)&amp;"; "&amp;VLOOKUP('Souhrnná tabulka'!A276,'ORP Soběslav'!E:AJ,19,0)</f>
        <v>1204; ortofoto, streetview</v>
      </c>
      <c r="E276" s="207" t="str">
        <f>VLOOKUP('Souhrnná tabulka'!A276,'ORP Soběslav'!E:AJ,21,0)&amp;"; "&amp;VLOOKUP('Souhrnná tabulka'!A276,'ORP Soběslav'!E:AJ,25,0)</f>
        <v>0; ÚAP</v>
      </c>
      <c r="F276" s="207" t="str">
        <f>VLOOKUP('Souhrnná tabulka'!A276,'ORP Soběslav'!E:AJ,27,0)&amp;"; "&amp;VLOOKUP('Souhrnná tabulka'!A276,'ORP Soběslav'!E:AJ,31,0)</f>
        <v>0; ÚAP</v>
      </c>
      <c r="G276" s="207" t="str">
        <f>"VO - "&amp;VLOOKUP('Souhrnná tabulka'!A276,'ORP Soběslav'!E:AJ,20,0)&amp;"; vodovod - "&amp;VLOOKUP('Souhrnná tabulka'!A276,'ORP Soběslav'!E:AJ,26,0)&amp;"; kanalizace - "&amp;VLOOKUP('Souhrnná tabulka'!A276,'ORP Soběslav'!E:AJ,32,0)</f>
        <v>VO - obec; vodovod - ČEVAK; kanalizace - AQUASERV</v>
      </c>
    </row>
    <row r="277" spans="1:7" x14ac:dyDescent="0.25">
      <c r="A277" s="207">
        <v>276</v>
      </c>
      <c r="B277" s="207" t="s">
        <v>504</v>
      </c>
      <c r="C277" s="207" t="s">
        <v>226</v>
      </c>
      <c r="D277" s="207" t="str">
        <f>VLOOKUP('Souhrnná tabulka'!A277,'ORP Písek'!E:AJ,15,0)&amp;"; "&amp;VLOOKUP('Souhrnná tabulka'!A277,'ORP Písek'!E:AJ,19,0)</f>
        <v>3075; ortofoto, streetview</v>
      </c>
      <c r="E277" s="207" t="str">
        <f>VLOOKUP('Souhrnná tabulka'!A277,'ORP Písek'!E:AJ,21,0)&amp;"; "&amp;VLOOKUP('Souhrnná tabulka'!A277,'ORP Písek'!E:AJ,25,0)</f>
        <v>; data nejsou k dispozici</v>
      </c>
      <c r="F277" s="207" t="str">
        <f>VLOOKUP('Souhrnná tabulka'!A277,'ORP Písek'!E:AJ,27,0)&amp;"; "&amp;VLOOKUP('Souhrnná tabulka'!A277,'ORP Písek'!E:AJ,31,0)</f>
        <v>50; ÚAP</v>
      </c>
      <c r="G277" s="207" t="str">
        <f>"VO - "&amp;VLOOKUP('Souhrnná tabulka'!A277,'ORP Písek'!E:AJ,20,0)&amp;"; vodovod - "&amp;VLOOKUP('Souhrnná tabulka'!A277,'ORP Písek'!E:AJ,26,0)&amp;"; kanalizace - "&amp;VLOOKUP('Souhrnná tabulka'!A277,'ORP Písek'!E:AJ,32,0)</f>
        <v>VO - obec; vodovod - nedohledatelný správce; kanalizace - obec</v>
      </c>
    </row>
    <row r="278" spans="1:7" x14ac:dyDescent="0.25">
      <c r="A278" s="207">
        <v>277</v>
      </c>
      <c r="B278" s="207" t="s">
        <v>292</v>
      </c>
      <c r="C278" s="207" t="s">
        <v>265</v>
      </c>
      <c r="D278" s="207" t="str">
        <f>VLOOKUP('Souhrnná tabulka'!A278,'ORP Kaplice'!E:AJ,15,0)&amp;"; "&amp;VLOOKUP('Souhrnná tabulka'!A278,'ORP Kaplice'!E:AJ,19,0)</f>
        <v>1302; ortofoto, streetview</v>
      </c>
      <c r="E278" s="207" t="str">
        <f>VLOOKUP('Souhrnná tabulka'!A278,'ORP Kaplice'!E:AJ,21,0)&amp;"; "&amp;VLOOKUP('Souhrnná tabulka'!A278,'ORP Kaplice'!E:AJ,25,0)</f>
        <v>0; ÚAP</v>
      </c>
      <c r="F278" s="207" t="str">
        <f>VLOOKUP('Souhrnná tabulka'!A278,'ORP Kaplice'!E:AJ,27,0)&amp;"; "&amp;VLOOKUP('Souhrnná tabulka'!A278,'ORP Kaplice'!E:AJ,31,0)</f>
        <v>0; ÚAP</v>
      </c>
      <c r="G278" s="207" t="str">
        <f>"VO - "&amp;VLOOKUP('Souhrnná tabulka'!A278,'ORP Kaplice'!E:AJ,20,0)&amp;"; vodovod - "&amp;VLOOKUP('Souhrnná tabulka'!A278,'ORP Kaplice'!E:AJ,26,0)&amp;"; kanalizace - "&amp;VLOOKUP('Souhrnná tabulka'!A278,'ORP Kaplice'!E:AJ,32,0)</f>
        <v>VO - obec; vodovod - ČEVAK; kanalizace - ČEVAK</v>
      </c>
    </row>
    <row r="279" spans="1:7" x14ac:dyDescent="0.25">
      <c r="A279" s="207">
        <v>278</v>
      </c>
      <c r="B279" s="207" t="s">
        <v>377</v>
      </c>
      <c r="C279" s="207" t="s">
        <v>416</v>
      </c>
      <c r="D279" s="207" t="str">
        <f>VLOOKUP('Souhrnná tabulka'!A279,'ORP Soběslav'!E:AJ,15,0)&amp;"; "&amp;VLOOKUP('Souhrnná tabulka'!A279,'ORP Soběslav'!E:AJ,19,0)</f>
        <v>3227; ortofoto, streetview</v>
      </c>
      <c r="E279" s="207" t="str">
        <f>VLOOKUP('Souhrnná tabulka'!A279,'ORP Soběslav'!E:AJ,21,0)&amp;"; "&amp;VLOOKUP('Souhrnná tabulka'!A279,'ORP Soběslav'!E:AJ,25,0)</f>
        <v>0; ÚAP</v>
      </c>
      <c r="F279" s="207" t="str">
        <f>VLOOKUP('Souhrnná tabulka'!A279,'ORP Soběslav'!E:AJ,27,0)&amp;"; "&amp;VLOOKUP('Souhrnná tabulka'!A279,'ORP Soběslav'!E:AJ,31,0)</f>
        <v>; data nejsou k dispozici</v>
      </c>
      <c r="G279" s="207" t="str">
        <f>"VO - "&amp;VLOOKUP('Souhrnná tabulka'!A279,'ORP Soběslav'!E:AJ,20,0)&amp;"; vodovod - "&amp;VLOOKUP('Souhrnná tabulka'!A279,'ORP Soběslav'!E:AJ,26,0)&amp;"; kanalizace - "&amp;VLOOKUP('Souhrnná tabulka'!A279,'ORP Soběslav'!E:AJ,32,0)</f>
        <v>VO - obec; vodovod - ČEVAK; kanalizace - nedohledatelný správce</v>
      </c>
    </row>
    <row r="280" spans="1:7" x14ac:dyDescent="0.25">
      <c r="A280" s="207">
        <v>279</v>
      </c>
      <c r="B280" s="207" t="s">
        <v>441</v>
      </c>
      <c r="C280" s="207" t="s">
        <v>291</v>
      </c>
      <c r="D280" s="207" t="str">
        <f>VLOOKUP('Souhrnná tabulka'!A280,'ORP Týn nad Vltavou'!E:AJ,15,0)&amp;"; "&amp;VLOOKUP('Souhrnná tabulka'!A280,'ORP Týn nad Vltavou'!E:AJ,19,0)</f>
        <v>4091; ortofoto, streetview</v>
      </c>
      <c r="E280" s="207" t="str">
        <f>VLOOKUP('Souhrnná tabulka'!A280,'ORP Týn nad Vltavou'!E:AJ,21,0)&amp;"; "&amp;VLOOKUP('Souhrnná tabulka'!A280,'ORP Týn nad Vltavou'!E:AJ,25,0)</f>
        <v>3563; ÚAP</v>
      </c>
      <c r="F280" s="207" t="str">
        <f>VLOOKUP('Souhrnná tabulka'!A280,'ORP Týn nad Vltavou'!E:AJ,27,0)&amp;"; "&amp;VLOOKUP('Souhrnná tabulka'!A280,'ORP Týn nad Vltavou'!E:AJ,31,0)</f>
        <v>5141; ÚAP</v>
      </c>
      <c r="G280" s="207" t="str">
        <f>"VO - "&amp;VLOOKUP('Souhrnná tabulka'!A280,'ORP Týn nad Vltavou'!E:AJ,20,0)&amp;"; vodovod - "&amp;VLOOKUP('Souhrnná tabulka'!A280,'ORP Týn nad Vltavou'!E:AJ,26,0)&amp;"; kanalizace - "&amp;VLOOKUP('Souhrnná tabulka'!A280,'ORP Týn nad Vltavou'!E:AJ,32,0)</f>
        <v>VO - obec; vodovod - NDC REAL ESTATE a.s.; kanalizace - NDC REAL ESTATE a.s., nedohledatelný správce</v>
      </c>
    </row>
    <row r="281" spans="1:7" x14ac:dyDescent="0.25">
      <c r="A281" s="207">
        <v>280</v>
      </c>
      <c r="B281" s="207" t="s">
        <v>369</v>
      </c>
      <c r="C281" s="207" t="s">
        <v>162</v>
      </c>
      <c r="D281" s="207" t="str">
        <f>VLOOKUP('Souhrnná tabulka'!A281,'ORP Trhové Sviny'!E:AJ,15,0)&amp;"; "&amp;VLOOKUP('Souhrnná tabulka'!A281,'ORP Trhové Sviny'!E:AJ,19,0)</f>
        <v>2808; ortofoto, streetview</v>
      </c>
      <c r="E281" s="207" t="str">
        <f>VLOOKUP('Souhrnná tabulka'!A281,'ORP Trhové Sviny'!E:AJ,21,0)&amp;"; "&amp;VLOOKUP('Souhrnná tabulka'!A281,'ORP Trhové Sviny'!E:AJ,25,0)</f>
        <v>3992; ÚAP</v>
      </c>
      <c r="F281" s="207" t="str">
        <f>VLOOKUP('Souhrnná tabulka'!A281,'ORP Trhové Sviny'!E:AJ,27,0)&amp;"; "&amp;VLOOKUP('Souhrnná tabulka'!A281,'ORP Trhové Sviny'!E:AJ,31,0)</f>
        <v>; není k dispozici</v>
      </c>
      <c r="G281" s="207" t="str">
        <f>"VO - "&amp;VLOOKUP('Souhrnná tabulka'!A281,'ORP Trhové Sviny'!E:AJ,20,0)&amp;"; vodovod - "&amp;VLOOKUP('Souhrnná tabulka'!A281,'ORP Trhové Sviny'!E:AJ,26,0)&amp;"; kanalizace - "&amp;VLOOKUP('Souhrnná tabulka'!A281,'ORP Trhové Sviny'!E:AJ,32,0)</f>
        <v>VO - obec; vodovod - obec; kanalizace - nedohledatelný správce</v>
      </c>
    </row>
    <row r="282" spans="1:7" x14ac:dyDescent="0.25">
      <c r="A282" s="207">
        <v>281</v>
      </c>
      <c r="B282" s="207" t="s">
        <v>522</v>
      </c>
      <c r="C282" s="207" t="s">
        <v>205</v>
      </c>
      <c r="D282" s="207" t="str">
        <f>VLOOKUP('Souhrnná tabulka'!A282,'ORP Jindřichův Hradec'!E:AJ,15,0)&amp;"; "&amp;VLOOKUP('Souhrnná tabulka'!A282,'ORP Jindřichův Hradec'!E:AJ,19,0)</f>
        <v>3084; ortofoto, streetview</v>
      </c>
      <c r="E282" s="207" t="str">
        <f>VLOOKUP('Souhrnná tabulka'!A282,'ORP Jindřichův Hradec'!E:AJ,21,0)&amp;"; "&amp;VLOOKUP('Souhrnná tabulka'!A282,'ORP Jindřichův Hradec'!E:AJ,25,0)</f>
        <v>8467; ÚAP</v>
      </c>
      <c r="F282" s="207" t="str">
        <f>VLOOKUP('Souhrnná tabulka'!A282,'ORP Jindřichův Hradec'!E:AJ,27,0)&amp;"; "&amp;VLOOKUP('Souhrnná tabulka'!A282,'ORP Jindřichův Hradec'!E:AJ,31,0)</f>
        <v>2330; ÚAP</v>
      </c>
      <c r="G282" s="207" t="str">
        <f>"VO - "&amp;VLOOKUP('Souhrnná tabulka'!A282,'ORP Jindřichův Hradec'!E:AJ,20,0)&amp;"; vodovod - "&amp;VLOOKUP('Souhrnná tabulka'!A282,'ORP Jindřichův Hradec'!E:AJ,26,0)&amp;"; kanalizace - "&amp;VLOOKUP('Souhrnná tabulka'!A282,'ORP Jindřichův Hradec'!E:AJ,32,0)</f>
        <v>VO - obec; vodovod - obec + město Jindřichův Hradec; kanalizace - obec</v>
      </c>
    </row>
    <row r="283" spans="1:7" x14ac:dyDescent="0.25">
      <c r="A283" s="207">
        <v>282</v>
      </c>
      <c r="B283" s="207" t="s">
        <v>334</v>
      </c>
      <c r="C283" s="207" t="s">
        <v>350</v>
      </c>
      <c r="D283" s="207" t="str">
        <f>VLOOKUP('Souhrnná tabulka'!A283,'ORP Strakonice'!E:AJ,15,0)&amp;"; "&amp;VLOOKUP('Souhrnná tabulka'!A283,'ORP Strakonice'!E:AJ,19,0)</f>
        <v>2424; ortofoto, streetview</v>
      </c>
      <c r="E283" s="207" t="str">
        <f>VLOOKUP('Souhrnná tabulka'!A283,'ORP Strakonice'!E:AJ,21,0)&amp;"; "&amp;VLOOKUP('Souhrnná tabulka'!A283,'ORP Strakonice'!E:AJ,25,0)</f>
        <v>0; ÚAP</v>
      </c>
      <c r="F283" s="207" t="str">
        <f>VLOOKUP('Souhrnná tabulka'!A283,'ORP Strakonice'!E:AJ,27,0)&amp;"; "&amp;VLOOKUP('Souhrnná tabulka'!A283,'ORP Strakonice'!E:AJ,31,0)</f>
        <v>3650; ÚAP</v>
      </c>
      <c r="G283" s="207" t="str">
        <f>"VO - "&amp;VLOOKUP('Souhrnná tabulka'!A283,'ORP Strakonice'!E:AJ,20,0)&amp;"; vodovod - "&amp;VLOOKUP('Souhrnná tabulka'!A283,'ORP Strakonice'!E:AJ,26,0)&amp;"; kanalizace - "&amp;VLOOKUP('Souhrnná tabulka'!A283,'ORP Strakonice'!E:AJ,32,0)</f>
        <v>VO - obec; vodovod - ČEVAK; kanalizace - Město Strakonice</v>
      </c>
    </row>
    <row r="284" spans="1:7" x14ac:dyDescent="0.25">
      <c r="A284" s="207">
        <v>283</v>
      </c>
      <c r="B284" s="207" t="s">
        <v>366</v>
      </c>
      <c r="C284" s="207" t="s">
        <v>350</v>
      </c>
      <c r="D284" s="207" t="str">
        <f>VLOOKUP('Souhrnná tabulka'!A284,'ORP Strakonice'!E:AJ,15,0)&amp;"; "&amp;VLOOKUP('Souhrnná tabulka'!A284,'ORP Strakonice'!E:AJ,19,0)</f>
        <v>1803; ortofoto, streetview</v>
      </c>
      <c r="E284" s="207" t="str">
        <f>VLOOKUP('Souhrnná tabulka'!A284,'ORP Strakonice'!E:AJ,21,0)&amp;"; "&amp;VLOOKUP('Souhrnná tabulka'!A284,'ORP Strakonice'!E:AJ,25,0)</f>
        <v>0; ÚAP</v>
      </c>
      <c r="F284" s="207" t="str">
        <f>VLOOKUP('Souhrnná tabulka'!A284,'ORP Strakonice'!E:AJ,27,0)&amp;"; "&amp;VLOOKUP('Souhrnná tabulka'!A284,'ORP Strakonice'!E:AJ,31,0)</f>
        <v>1352; ÚAP</v>
      </c>
      <c r="G284" s="207" t="str">
        <f>"VO - "&amp;VLOOKUP('Souhrnná tabulka'!A284,'ORP Strakonice'!E:AJ,20,0)&amp;"; vodovod - "&amp;VLOOKUP('Souhrnná tabulka'!A284,'ORP Strakonice'!E:AJ,26,0)&amp;"; kanalizace - "&amp;VLOOKUP('Souhrnná tabulka'!A284,'ORP Strakonice'!E:AJ,32,0)</f>
        <v>VO - obec; vodovod - ČEVAK + obec; kanalizace - město Strakonice</v>
      </c>
    </row>
    <row r="285" spans="1:7" x14ac:dyDescent="0.25">
      <c r="A285" s="207">
        <v>284</v>
      </c>
      <c r="B285" s="207" t="s">
        <v>135</v>
      </c>
      <c r="C285" s="207" t="s">
        <v>201</v>
      </c>
      <c r="D285" s="207" t="str">
        <f>VLOOKUP('Souhrnná tabulka'!A285,'ORP České Budějovice'!E:AJ,15,0)&amp;"; "&amp;VLOOKUP('Souhrnná tabulka'!A285,'ORP České Budějovice'!E:AJ,19,0)</f>
        <v>2357; ortofoto, streetview</v>
      </c>
      <c r="E285" s="207" t="str">
        <f>VLOOKUP('Souhrnná tabulka'!A285,'ORP České Budějovice'!E:AJ,21,0)&amp;"; "&amp;VLOOKUP('Souhrnná tabulka'!A285,'ORP České Budějovice'!E:AJ,25,0)</f>
        <v>0; ÚAP</v>
      </c>
      <c r="F285" s="207" t="str">
        <f>VLOOKUP('Souhrnná tabulka'!A285,'ORP České Budějovice'!E:AJ,27,0)&amp;"; "&amp;VLOOKUP('Souhrnná tabulka'!A285,'ORP České Budějovice'!E:AJ,31,0)</f>
        <v>0; ÚAP</v>
      </c>
      <c r="G285" s="207" t="str">
        <f>"VO - "&amp;VLOOKUP('Souhrnná tabulka'!A285,'ORP České Budějovice'!E:AJ,20,0)&amp;"; vodovod - "&amp;VLOOKUP('Souhrnná tabulka'!A285,'ORP České Budějovice'!E:AJ,26,0)&amp;"; kanalizace - "&amp;VLOOKUP('Souhrnná tabulka'!A285,'ORP České Budějovice'!E:AJ,32,0)</f>
        <v>VO - obec; vodovod - ČEVAK; kanalizace - ČEVAK + nedohledatelný správce</v>
      </c>
    </row>
    <row r="286" spans="1:7" x14ac:dyDescent="0.25">
      <c r="A286" s="207">
        <v>285</v>
      </c>
      <c r="B286" s="207" t="s">
        <v>384</v>
      </c>
      <c r="C286" s="207" t="s">
        <v>350</v>
      </c>
      <c r="D286" s="207" t="str">
        <f>VLOOKUP('Souhrnná tabulka'!A286,'ORP Strakonice'!E:AJ,15,0)&amp;"; "&amp;VLOOKUP('Souhrnná tabulka'!A286,'ORP Strakonice'!E:AJ,19,0)</f>
        <v>2017; ortofoto, streetview</v>
      </c>
      <c r="E286" s="207" t="str">
        <f>VLOOKUP('Souhrnná tabulka'!A286,'ORP Strakonice'!E:AJ,21,0)&amp;"; "&amp;VLOOKUP('Souhrnná tabulka'!A286,'ORP Strakonice'!E:AJ,25,0)</f>
        <v>4427; data nejsou k dispozici</v>
      </c>
      <c r="F286" s="207" t="str">
        <f>VLOOKUP('Souhrnná tabulka'!A286,'ORP Strakonice'!E:AJ,27,0)&amp;"; "&amp;VLOOKUP('Souhrnná tabulka'!A286,'ORP Strakonice'!E:AJ,31,0)</f>
        <v>1819; dodaná data</v>
      </c>
      <c r="G286" s="207" t="str">
        <f>"VO - "&amp;VLOOKUP('Souhrnná tabulka'!A286,'ORP Strakonice'!E:AJ,20,0)&amp;"; vodovod - "&amp;VLOOKUP('Souhrnná tabulka'!A286,'ORP Strakonice'!E:AJ,26,0)&amp;"; kanalizace - "&amp;VLOOKUP('Souhrnná tabulka'!A286,'ORP Strakonice'!E:AJ,32,0)</f>
        <v>VO - obec; vodovod - obec; kanalizace - obec</v>
      </c>
    </row>
    <row r="287" spans="1:7" x14ac:dyDescent="0.25">
      <c r="A287" s="207">
        <v>286</v>
      </c>
      <c r="B287" s="207" t="s">
        <v>105</v>
      </c>
      <c r="C287" s="207" t="s">
        <v>201</v>
      </c>
      <c r="D287" s="207" t="str">
        <f>VLOOKUP('Souhrnná tabulka'!A287,'ORP České Budějovice'!E:AJ,15,0)&amp;"; "&amp;VLOOKUP('Souhrnná tabulka'!A287,'ORP České Budějovice'!E:AJ,19,0)</f>
        <v>3504; ortofoto, streetview</v>
      </c>
      <c r="E287" s="207" t="str">
        <f>VLOOKUP('Souhrnná tabulka'!A287,'ORP České Budějovice'!E:AJ,21,0)&amp;"; "&amp;VLOOKUP('Souhrnná tabulka'!A287,'ORP České Budějovice'!E:AJ,25,0)</f>
        <v>7532; ÚAP</v>
      </c>
      <c r="F287" s="207" t="str">
        <f>VLOOKUP('Souhrnná tabulka'!A287,'ORP České Budějovice'!E:AJ,27,0)&amp;"; "&amp;VLOOKUP('Souhrnná tabulka'!A287,'ORP České Budějovice'!E:AJ,31,0)</f>
        <v>1610; ÚAP</v>
      </c>
      <c r="G287" s="207" t="str">
        <f>"VO - "&amp;VLOOKUP('Souhrnná tabulka'!A287,'ORP České Budějovice'!E:AJ,20,0)&amp;"; vodovod - "&amp;VLOOKUP('Souhrnná tabulka'!A287,'ORP České Budějovice'!E:AJ,26,0)&amp;"; kanalizace - "&amp;VLOOKUP('Souhrnná tabulka'!A287,'ORP České Budějovice'!E:AJ,32,0)</f>
        <v>VO - obec; vodovod - obec; kanalizace - obec</v>
      </c>
    </row>
    <row r="288" spans="1:7" x14ac:dyDescent="0.25">
      <c r="A288" s="207">
        <v>287</v>
      </c>
      <c r="B288" s="207" t="s">
        <v>368</v>
      </c>
      <c r="C288" s="207" t="s">
        <v>201</v>
      </c>
      <c r="D288" s="207" t="str">
        <f>VLOOKUP('Souhrnná tabulka'!A288,'ORP České Budějovice'!E:AJ,15,0)&amp;"; "&amp;VLOOKUP('Souhrnná tabulka'!A288,'ORP České Budějovice'!E:AJ,19,0)</f>
        <v>1626; ortofoto, streetview, kontrola s pasportem</v>
      </c>
      <c r="E288" s="207" t="str">
        <f>VLOOKUP('Souhrnná tabulka'!A288,'ORP České Budějovice'!E:AJ,21,0)&amp;"; "&amp;VLOOKUP('Souhrnná tabulka'!A288,'ORP České Budějovice'!E:AJ,25,0)</f>
        <v>0; ÚAP</v>
      </c>
      <c r="F288" s="207" t="str">
        <f>VLOOKUP('Souhrnná tabulka'!A288,'ORP České Budějovice'!E:AJ,27,0)&amp;"; "&amp;VLOOKUP('Souhrnná tabulka'!A288,'ORP České Budějovice'!E:AJ,31,0)</f>
        <v>0; ÚAP</v>
      </c>
      <c r="G288" s="207" t="str">
        <f>"VO - "&amp;VLOOKUP('Souhrnná tabulka'!A288,'ORP České Budějovice'!E:AJ,20,0)&amp;"; vodovod - "&amp;VLOOKUP('Souhrnná tabulka'!A288,'ORP České Budějovice'!E:AJ,26,0)&amp;"; kanalizace - "&amp;VLOOKUP('Souhrnná tabulka'!A288,'ORP České Budějovice'!E:AJ,32,0)</f>
        <v>VO - obec; vodovod - ČEVAK; kanalizace - ČEVAK</v>
      </c>
    </row>
    <row r="289" spans="1:7" x14ac:dyDescent="0.25">
      <c r="A289" s="207">
        <v>288</v>
      </c>
      <c r="B289" s="207" t="s">
        <v>470</v>
      </c>
      <c r="C289" s="207" t="s">
        <v>226</v>
      </c>
      <c r="D289" s="207" t="str">
        <f>VLOOKUP('Souhrnná tabulka'!A289,'ORP Písek'!E:AJ,15,0)&amp;"; "&amp;VLOOKUP('Souhrnná tabulka'!A289,'ORP Písek'!E:AJ,19,0)</f>
        <v>3298; ortofoto, streetview</v>
      </c>
      <c r="E289" s="207" t="str">
        <f>VLOOKUP('Souhrnná tabulka'!A289,'ORP Písek'!E:AJ,21,0)&amp;"; "&amp;VLOOKUP('Souhrnná tabulka'!A289,'ORP Písek'!E:AJ,25,0)</f>
        <v>111; ÚAP</v>
      </c>
      <c r="F289" s="207" t="str">
        <f>VLOOKUP('Souhrnná tabulka'!A289,'ORP Písek'!E:AJ,27,0)&amp;"; "&amp;VLOOKUP('Souhrnná tabulka'!A289,'ORP Písek'!E:AJ,31,0)</f>
        <v>5359; ÚAP</v>
      </c>
      <c r="G289" s="207" t="str">
        <f>"VO - "&amp;VLOOKUP('Souhrnná tabulka'!A289,'ORP Písek'!E:AJ,20,0)&amp;"; vodovod - "&amp;VLOOKUP('Souhrnná tabulka'!A289,'ORP Písek'!E:AJ,26,0)&amp;"; kanalizace - "&amp;VLOOKUP('Souhrnná tabulka'!A289,'ORP Písek'!E:AJ,32,0)</f>
        <v>VO - obec; vodovod - obec; kanalizace - obec</v>
      </c>
    </row>
    <row r="290" spans="1:7" x14ac:dyDescent="0.25">
      <c r="A290" s="207">
        <v>289</v>
      </c>
      <c r="B290" s="207" t="s">
        <v>32</v>
      </c>
      <c r="C290" s="207" t="s">
        <v>226</v>
      </c>
      <c r="D290" s="207" t="str">
        <f>VLOOKUP('Souhrnná tabulka'!A290,'ORP Písek'!E:AJ,15,0)&amp;"; "&amp;VLOOKUP('Souhrnná tabulka'!A290,'ORP Písek'!E:AJ,19,0)</f>
        <v>3825; ortofoto, streetview</v>
      </c>
      <c r="E290" s="207" t="str">
        <f>VLOOKUP('Souhrnná tabulka'!A290,'ORP Písek'!E:AJ,21,0)&amp;"; "&amp;VLOOKUP('Souhrnná tabulka'!A290,'ORP Písek'!E:AJ,25,0)</f>
        <v>0; ÚAP</v>
      </c>
      <c r="F290" s="207" t="str">
        <f>VLOOKUP('Souhrnná tabulka'!A290,'ORP Písek'!E:AJ,27,0)&amp;"; "&amp;VLOOKUP('Souhrnná tabulka'!A290,'ORP Písek'!E:AJ,31,0)</f>
        <v>1110; ÚAP</v>
      </c>
      <c r="G290" s="207" t="str">
        <f>"VO - "&amp;VLOOKUP('Souhrnná tabulka'!A290,'ORP Písek'!E:AJ,20,0)&amp;"; vodovod - "&amp;VLOOKUP('Souhrnná tabulka'!A290,'ORP Písek'!E:AJ,26,0)&amp;"; kanalizace - "&amp;VLOOKUP('Souhrnná tabulka'!A290,'ORP Písek'!E:AJ,32,0)</f>
        <v>VO - obec; vodovod - ČEVAK; kanalizace - obec</v>
      </c>
    </row>
    <row r="291" spans="1:7" x14ac:dyDescent="0.25">
      <c r="A291" s="207">
        <v>290</v>
      </c>
      <c r="B291" s="207" t="s">
        <v>206</v>
      </c>
      <c r="C291" s="207" t="s">
        <v>236</v>
      </c>
      <c r="D291" s="207" t="str">
        <f>VLOOKUP('Souhrnná tabulka'!A291,'ORP Vimperk'!E:AJ,15,0)&amp;"; "&amp;VLOOKUP('Souhrnná tabulka'!A291,'ORP Vimperk'!E:AJ,19,0)</f>
        <v>2915; ortofoto, streetview</v>
      </c>
      <c r="E291" s="207" t="str">
        <f>VLOOKUP('Souhrnná tabulka'!A291,'ORP Vimperk'!E:AJ,21,0)&amp;"; "&amp;VLOOKUP('Souhrnná tabulka'!A291,'ORP Vimperk'!E:AJ,25,0)</f>
        <v>0; ÚAP</v>
      </c>
      <c r="F291" s="207" t="str">
        <f>VLOOKUP('Souhrnná tabulka'!A291,'ORP Vimperk'!E:AJ,27,0)&amp;"; "&amp;VLOOKUP('Souhrnná tabulka'!A291,'ORP Vimperk'!E:AJ,31,0)</f>
        <v>0; ÚAP</v>
      </c>
      <c r="G291" s="207" t="str">
        <f>"VO - "&amp;VLOOKUP('Souhrnná tabulka'!A291,'ORP Vimperk'!E:AJ,20,0)&amp;"; vodovod - "&amp;VLOOKUP('Souhrnná tabulka'!A291,'ORP Vimperk'!E:AJ,26,0)&amp;"; kanalizace - "&amp;VLOOKUP('Souhrnná tabulka'!A291,'ORP Vimperk'!E:AJ,32,0)</f>
        <v>VO - obec; vodovod - ČEVAK; kanalizace - ČEVAK</v>
      </c>
    </row>
    <row r="292" spans="1:7" x14ac:dyDescent="0.25">
      <c r="A292" s="207">
        <v>291</v>
      </c>
      <c r="B292" s="207" t="s">
        <v>303</v>
      </c>
      <c r="C292" s="207" t="s">
        <v>478</v>
      </c>
      <c r="D292" s="207" t="str">
        <f>VLOOKUP('Souhrnná tabulka'!A292,'ORP Prachatice'!E:AJ,15,0)&amp;"; "&amp;VLOOKUP('Souhrnná tabulka'!A292,'ORP Prachatice'!E:AJ,19,0)</f>
        <v>1609; ortofoto, streetview</v>
      </c>
      <c r="E292" s="207" t="str">
        <f>VLOOKUP('Souhrnná tabulka'!A292,'ORP Prachatice'!E:AJ,21,0)&amp;"; "&amp;VLOOKUP('Souhrnná tabulka'!A292,'ORP Prachatice'!E:AJ,25,0)</f>
        <v>3901; ÚAP</v>
      </c>
      <c r="F292" s="207" t="str">
        <f>VLOOKUP('Souhrnná tabulka'!A292,'ORP Prachatice'!E:AJ,27,0)&amp;"; "&amp;VLOOKUP('Souhrnná tabulka'!A292,'ORP Prachatice'!E:AJ,31,0)</f>
        <v>635; ÚAP</v>
      </c>
      <c r="G292" s="207" t="str">
        <f>"VO - "&amp;VLOOKUP('Souhrnná tabulka'!A292,'ORP Prachatice'!E:AJ,20,0)&amp;"; vodovod - "&amp;VLOOKUP('Souhrnná tabulka'!A292,'ORP Prachatice'!E:AJ,26,0)&amp;"; kanalizace - "&amp;VLOOKUP('Souhrnná tabulka'!A292,'ORP Prachatice'!E:AJ,32,0)</f>
        <v>VO - obec; vodovod - obec; kanalizace - obec</v>
      </c>
    </row>
    <row r="293" spans="1:7" x14ac:dyDescent="0.25">
      <c r="A293" s="207">
        <v>292</v>
      </c>
      <c r="B293" s="207" t="s">
        <v>96</v>
      </c>
      <c r="C293" s="207" t="s">
        <v>201</v>
      </c>
      <c r="D293" s="207" t="str">
        <f>VLOOKUP('Souhrnná tabulka'!A293,'ORP České Budějovice'!E:AJ,15,0)&amp;"; "&amp;VLOOKUP('Souhrnná tabulka'!A293,'ORP České Budějovice'!E:AJ,19,0)</f>
        <v>3136; ortofoto, streetview</v>
      </c>
      <c r="E293" s="207" t="str">
        <f>VLOOKUP('Souhrnná tabulka'!A293,'ORP České Budějovice'!E:AJ,21,0)&amp;"; "&amp;VLOOKUP('Souhrnná tabulka'!A293,'ORP České Budějovice'!E:AJ,25,0)</f>
        <v>0; ÚAP</v>
      </c>
      <c r="F293" s="207" t="str">
        <f>VLOOKUP('Souhrnná tabulka'!A293,'ORP České Budějovice'!E:AJ,27,0)&amp;"; "&amp;VLOOKUP('Souhrnná tabulka'!A293,'ORP České Budějovice'!E:AJ,31,0)</f>
        <v>0; ÚAP</v>
      </c>
      <c r="G293" s="207" t="str">
        <f>"VO - "&amp;VLOOKUP('Souhrnná tabulka'!A293,'ORP České Budějovice'!E:AJ,20,0)&amp;"; vodovod - "&amp;VLOOKUP('Souhrnná tabulka'!A293,'ORP České Budějovice'!E:AJ,26,0)&amp;"; kanalizace - "&amp;VLOOKUP('Souhrnná tabulka'!A293,'ORP České Budějovice'!E:AJ,32,0)</f>
        <v>VO - obec; vodovod - ČEVAK; kanalizace - obec, ČEVAK</v>
      </c>
    </row>
    <row r="294" spans="1:7" x14ac:dyDescent="0.25">
      <c r="A294" s="207">
        <v>293</v>
      </c>
      <c r="B294" s="207" t="s">
        <v>149</v>
      </c>
      <c r="C294" s="207" t="s">
        <v>350</v>
      </c>
      <c r="D294" s="207" t="str">
        <f>VLOOKUP('Souhrnná tabulka'!A294,'ORP Strakonice'!E:AJ,15,0)&amp;"; "&amp;VLOOKUP('Souhrnná tabulka'!A294,'ORP Strakonice'!E:AJ,19,0)</f>
        <v>1917; ortofoto, streetview</v>
      </c>
      <c r="E294" s="207" t="str">
        <f>VLOOKUP('Souhrnná tabulka'!A294,'ORP Strakonice'!E:AJ,21,0)&amp;"; "&amp;VLOOKUP('Souhrnná tabulka'!A294,'ORP Strakonice'!E:AJ,25,0)</f>
        <v>0; ÚAP</v>
      </c>
      <c r="F294" s="207" t="str">
        <f>VLOOKUP('Souhrnná tabulka'!A294,'ORP Strakonice'!E:AJ,27,0)&amp;"; "&amp;VLOOKUP('Souhrnná tabulka'!A294,'ORP Strakonice'!E:AJ,31,0)</f>
        <v>3902; ÚAP</v>
      </c>
      <c r="G294" s="207" t="str">
        <f>"VO - "&amp;VLOOKUP('Souhrnná tabulka'!A294,'ORP Strakonice'!E:AJ,20,0)&amp;"; vodovod - "&amp;VLOOKUP('Souhrnná tabulka'!A294,'ORP Strakonice'!E:AJ,26,0)&amp;"; kanalizace - "&amp;VLOOKUP('Souhrnná tabulka'!A294,'ORP Strakonice'!E:AJ,32,0)</f>
        <v>VO - obec; vodovod - ČEVAK; kanalizace - Město Strakonice</v>
      </c>
    </row>
    <row r="295" spans="1:7" x14ac:dyDescent="0.25">
      <c r="A295" s="207">
        <v>294</v>
      </c>
      <c r="B295" s="207" t="s">
        <v>574</v>
      </c>
      <c r="C295" s="207" t="s">
        <v>205</v>
      </c>
      <c r="D295" s="207" t="str">
        <f>VLOOKUP('Souhrnná tabulka'!A295,'ORP Jindřichův Hradec'!E:AJ,15,0)&amp;"; "&amp;VLOOKUP('Souhrnná tabulka'!A295,'ORP Jindřichův Hradec'!E:AJ,19,0)</f>
        <v>5087; ortofoto, streetview</v>
      </c>
      <c r="E295" s="207" t="str">
        <f>VLOOKUP('Souhrnná tabulka'!A295,'ORP Jindřichův Hradec'!E:AJ,21,0)&amp;"; "&amp;VLOOKUP('Souhrnná tabulka'!A295,'ORP Jindřichův Hradec'!E:AJ,25,0)</f>
        <v>0; ÚAP</v>
      </c>
      <c r="F295" s="207" t="str">
        <f>VLOOKUP('Souhrnná tabulka'!A295,'ORP Jindřichův Hradec'!E:AJ,27,0)&amp;"; "&amp;VLOOKUP('Souhrnná tabulka'!A295,'ORP Jindřichův Hradec'!E:AJ,31,0)</f>
        <v>4405; ÚAP</v>
      </c>
      <c r="G295" s="207" t="str">
        <f>"VO - "&amp;VLOOKUP('Souhrnná tabulka'!A295,'ORP Jindřichův Hradec'!E:AJ,20,0)&amp;"; vodovod - "&amp;VLOOKUP('Souhrnná tabulka'!A295,'ORP Jindřichův Hradec'!E:AJ,26,0)&amp;"; kanalizace - "&amp;VLOOKUP('Souhrnná tabulka'!A295,'ORP Jindřichův Hradec'!E:AJ,32,0)</f>
        <v>VO - obec; vodovod - ČEVAK; kanalizace - obec</v>
      </c>
    </row>
    <row r="296" spans="1:7" x14ac:dyDescent="0.25">
      <c r="A296" s="207">
        <v>295</v>
      </c>
      <c r="B296" s="207" t="s">
        <v>242</v>
      </c>
      <c r="C296" s="207" t="s">
        <v>70</v>
      </c>
      <c r="D296" s="207" t="str">
        <f>VLOOKUP('Souhrnná tabulka'!A296,'ORP Blatná'!E:AJ,15,0)&amp;"; "&amp;VLOOKUP('Souhrnná tabulka'!A296,'ORP Blatná'!E:AJ,19,0)</f>
        <v>3546; ortofoto, streetview</v>
      </c>
      <c r="E296" s="207" t="str">
        <f>VLOOKUP('Souhrnná tabulka'!A296,'ORP Blatná'!E:AJ,21,0)&amp;"; "&amp;VLOOKUP('Souhrnná tabulka'!A296,'ORP Blatná'!E:AJ,25,0)</f>
        <v>839; ÚAP</v>
      </c>
      <c r="F296" s="207" t="str">
        <f>VLOOKUP('Souhrnná tabulka'!A296,'ORP Blatná'!E:AJ,27,0)&amp;"; "&amp;VLOOKUP('Souhrnná tabulka'!A296,'ORP Blatná'!E:AJ,31,0)</f>
        <v>1797; ÚAP</v>
      </c>
      <c r="G296" s="207" t="str">
        <f>"VO - "&amp;VLOOKUP('Souhrnná tabulka'!A296,'ORP Blatná'!E:AJ,20,0)&amp;"; vodovod - "&amp;VLOOKUP('Souhrnná tabulka'!A296,'ORP Blatná'!E:AJ,26,0)&amp;"; kanalizace - "&amp;VLOOKUP('Souhrnná tabulka'!A296,'ORP Blatná'!E:AJ,32,0)</f>
        <v>VO - obec; vodovod - obec; kanalizace - obec</v>
      </c>
    </row>
    <row r="297" spans="1:7" x14ac:dyDescent="0.25">
      <c r="A297" s="207">
        <v>296</v>
      </c>
      <c r="B297" s="207" t="s">
        <v>424</v>
      </c>
      <c r="C297" s="207" t="s">
        <v>350</v>
      </c>
      <c r="D297" s="207" t="str">
        <f>VLOOKUP('Souhrnná tabulka'!A297,'ORP Strakonice'!E:AJ,15,0)&amp;"; "&amp;VLOOKUP('Souhrnná tabulka'!A297,'ORP Strakonice'!E:AJ,19,0)</f>
        <v>2195; ortofoto, streetview</v>
      </c>
      <c r="E297" s="207" t="str">
        <f>VLOOKUP('Souhrnná tabulka'!A297,'ORP Strakonice'!E:AJ,21,0)&amp;"; "&amp;VLOOKUP('Souhrnná tabulka'!A297,'ORP Strakonice'!E:AJ,25,0)</f>
        <v>0; data nejsou k dispozici</v>
      </c>
      <c r="F297" s="207" t="str">
        <f>VLOOKUP('Souhrnná tabulka'!A297,'ORP Strakonice'!E:AJ,27,0)&amp;"; "&amp;VLOOKUP('Souhrnná tabulka'!A297,'ORP Strakonice'!E:AJ,31,0)</f>
        <v>0; data nejsou k dispozici</v>
      </c>
      <c r="G297" s="207" t="str">
        <f>"VO - "&amp;VLOOKUP('Souhrnná tabulka'!A297,'ORP Strakonice'!E:AJ,20,0)&amp;"; vodovod - "&amp;VLOOKUP('Souhrnná tabulka'!A297,'ORP Strakonice'!E:AJ,26,0)&amp;"; kanalizace - "&amp;VLOOKUP('Souhrnná tabulka'!A297,'ORP Strakonice'!E:AJ,32,0)</f>
        <v>VO - obec; vodovod - nedohledatelný správce; kanalizace - nedohledatelný správce</v>
      </c>
    </row>
    <row r="298" spans="1:7" x14ac:dyDescent="0.25">
      <c r="A298" s="207">
        <v>297</v>
      </c>
      <c r="B298" s="207" t="s">
        <v>486</v>
      </c>
      <c r="C298" s="207" t="s">
        <v>226</v>
      </c>
      <c r="D298" s="207" t="str">
        <f>VLOOKUP('Souhrnná tabulka'!A298,'ORP Písek'!E:AJ,15,0)&amp;"; "&amp;VLOOKUP('Souhrnná tabulka'!A298,'ORP Písek'!E:AJ,19,0)</f>
        <v>4084; ortofoto, streetview</v>
      </c>
      <c r="E298" s="207" t="str">
        <f>VLOOKUP('Souhrnná tabulka'!A298,'ORP Písek'!E:AJ,21,0)&amp;"; "&amp;VLOOKUP('Souhrnná tabulka'!A298,'ORP Písek'!E:AJ,25,0)</f>
        <v>0; data nejsou k dispozici</v>
      </c>
      <c r="F298" s="207" t="str">
        <f>VLOOKUP('Souhrnná tabulka'!A298,'ORP Písek'!E:AJ,27,0)&amp;"; "&amp;VLOOKUP('Souhrnná tabulka'!A298,'ORP Písek'!E:AJ,31,0)</f>
        <v>3520; ÚAP</v>
      </c>
      <c r="G298" s="207" t="str">
        <f>"VO - "&amp;VLOOKUP('Souhrnná tabulka'!A298,'ORP Písek'!E:AJ,20,0)&amp;"; vodovod - "&amp;VLOOKUP('Souhrnná tabulka'!A298,'ORP Písek'!E:AJ,26,0)&amp;"; kanalizace - "&amp;VLOOKUP('Souhrnná tabulka'!A298,'ORP Písek'!E:AJ,32,0)</f>
        <v>VO - obec; vodovod - nedohledatelný správce; kanalizace - obec</v>
      </c>
    </row>
    <row r="299" spans="1:7" x14ac:dyDescent="0.25">
      <c r="A299" s="207">
        <v>298</v>
      </c>
      <c r="B299" s="207" t="s">
        <v>610</v>
      </c>
      <c r="C299" s="207" t="s">
        <v>281</v>
      </c>
      <c r="D299" s="207" t="str">
        <f>VLOOKUP('Souhrnná tabulka'!A299,'ORP Český Krumlov'!E:AJ,15,0)&amp;"; "&amp;VLOOKUP('Souhrnná tabulka'!A299,'ORP Český Krumlov'!E:AJ,19,0)</f>
        <v>1712; ortofoto, streetview</v>
      </c>
      <c r="E299" s="207" t="str">
        <f>VLOOKUP('Souhrnná tabulka'!A299,'ORP Český Krumlov'!E:AJ,21,0)&amp;"; "&amp;VLOOKUP('Souhrnná tabulka'!A299,'ORP Český Krumlov'!E:AJ,25,0)</f>
        <v>0; ÚAP</v>
      </c>
      <c r="F299" s="207" t="str">
        <f>VLOOKUP('Souhrnná tabulka'!A299,'ORP Český Krumlov'!E:AJ,27,0)&amp;"; "&amp;VLOOKUP('Souhrnná tabulka'!A299,'ORP Český Krumlov'!E:AJ,31,0)</f>
        <v>2417; ÚAP</v>
      </c>
      <c r="G299" s="207" t="str">
        <f>"VO - "&amp;VLOOKUP('Souhrnná tabulka'!A299,'ORP Český Krumlov'!E:AJ,20,0)&amp;"; vodovod - "&amp;VLOOKUP('Souhrnná tabulka'!A299,'ORP Český Krumlov'!E:AJ,26,0)&amp;"; kanalizace - "&amp;VLOOKUP('Souhrnná tabulka'!A299,'ORP Český Krumlov'!E:AJ,32,0)</f>
        <v>VO - obec; vodovod - obec + Město Český Krumlov + AQUASERV; kanalizace - Město Český Krumlov</v>
      </c>
    </row>
    <row r="300" spans="1:7" x14ac:dyDescent="0.25">
      <c r="A300" s="207">
        <v>299</v>
      </c>
      <c r="B300" s="207" t="s">
        <v>450</v>
      </c>
      <c r="C300" s="207" t="s">
        <v>483</v>
      </c>
      <c r="D300" s="207" t="str">
        <f>VLOOKUP('Souhrnná tabulka'!A300,'ORP Milevsko'!E:AJ,15,0)&amp;"; "&amp;VLOOKUP('Souhrnná tabulka'!A300,'ORP Milevsko'!E:AJ,19,0)</f>
        <v>2748; ortofoto, streetview + kontrola s nákresem</v>
      </c>
      <c r="E300" s="207" t="str">
        <f>VLOOKUP('Souhrnná tabulka'!A300,'ORP Milevsko'!E:AJ,21,0)&amp;"; "&amp;VLOOKUP('Souhrnná tabulka'!A300,'ORP Milevsko'!E:AJ,25,0)</f>
        <v>795; ÚAP</v>
      </c>
      <c r="F300" s="207" t="str">
        <f>VLOOKUP('Souhrnná tabulka'!A300,'ORP Milevsko'!E:AJ,27,0)&amp;"; "&amp;VLOOKUP('Souhrnná tabulka'!A300,'ORP Milevsko'!E:AJ,31,0)</f>
        <v>5214; ÚAP + kontrola s nákresem</v>
      </c>
      <c r="G300" s="207" t="str">
        <f>"VO - "&amp;VLOOKUP('Souhrnná tabulka'!A300,'ORP Milevsko'!E:AJ,20,0)&amp;"; vodovod - "&amp;VLOOKUP('Souhrnná tabulka'!A300,'ORP Milevsko'!E:AJ,26,0)&amp;"; kanalizace - "&amp;VLOOKUP('Souhrnná tabulka'!A300,'ORP Milevsko'!E:AJ,32,0)</f>
        <v>VO - obec; vodovod - Město Milevsko; kanalizace - obec</v>
      </c>
    </row>
    <row r="301" spans="1:7" x14ac:dyDescent="0.25">
      <c r="A301" s="207">
        <v>300</v>
      </c>
      <c r="B301" s="207" t="s">
        <v>616</v>
      </c>
      <c r="C301" s="207" t="s">
        <v>416</v>
      </c>
      <c r="D301" s="207" t="str">
        <f>VLOOKUP('Souhrnná tabulka'!A301,'ORP Soběslav'!E:AJ,15,0)&amp;"; "&amp;VLOOKUP('Souhrnná tabulka'!A301,'ORP Soběslav'!E:AJ,19,0)</f>
        <v>2723; ortofoto, streetview</v>
      </c>
      <c r="E301" s="207" t="str">
        <f>VLOOKUP('Souhrnná tabulka'!A301,'ORP Soběslav'!E:AJ,21,0)&amp;"; "&amp;VLOOKUP('Souhrnná tabulka'!A301,'ORP Soběslav'!E:AJ,25,0)</f>
        <v>0; ÚAP</v>
      </c>
      <c r="F301" s="207" t="str">
        <f>VLOOKUP('Souhrnná tabulka'!A301,'ORP Soběslav'!E:AJ,27,0)&amp;"; "&amp;VLOOKUP('Souhrnná tabulka'!A301,'ORP Soběslav'!E:AJ,31,0)</f>
        <v>0; ÚAP</v>
      </c>
      <c r="G301" s="207" t="str">
        <f>"VO - "&amp;VLOOKUP('Souhrnná tabulka'!A301,'ORP Soběslav'!E:AJ,20,0)&amp;"; vodovod - "&amp;VLOOKUP('Souhrnná tabulka'!A301,'ORP Soběslav'!E:AJ,26,0)&amp;"; kanalizace - "&amp;VLOOKUP('Souhrnná tabulka'!A301,'ORP Soběslav'!E:AJ,32,0)</f>
        <v>VO - obec; vodovod - ČEVAK; kanalizace - ČEVAK</v>
      </c>
    </row>
    <row r="302" spans="1:7" x14ac:dyDescent="0.25">
      <c r="A302" s="207">
        <v>301</v>
      </c>
      <c r="B302" s="207" t="s">
        <v>427</v>
      </c>
      <c r="C302" s="207" t="s">
        <v>350</v>
      </c>
      <c r="D302" s="207" t="str">
        <f>VLOOKUP('Souhrnná tabulka'!A302,'ORP Strakonice'!E:AJ,15,0)&amp;"; "&amp;VLOOKUP('Souhrnná tabulka'!A302,'ORP Strakonice'!E:AJ,19,0)</f>
        <v>2288; ortofoto, streetview</v>
      </c>
      <c r="E302" s="207" t="str">
        <f>VLOOKUP('Souhrnná tabulka'!A302,'ORP Strakonice'!E:AJ,21,0)&amp;"; "&amp;VLOOKUP('Souhrnná tabulka'!A302,'ORP Strakonice'!E:AJ,25,0)</f>
        <v>0; ÚAP</v>
      </c>
      <c r="F302" s="207" t="str">
        <f>VLOOKUP('Souhrnná tabulka'!A302,'ORP Strakonice'!E:AJ,27,0)&amp;"; "&amp;VLOOKUP('Souhrnná tabulka'!A302,'ORP Strakonice'!E:AJ,31,0)</f>
        <v>0; data nejsou k dispozici</v>
      </c>
      <c r="G302" s="207" t="str">
        <f>"VO - "&amp;VLOOKUP('Souhrnná tabulka'!A302,'ORP Strakonice'!E:AJ,20,0)&amp;"; vodovod - "&amp;VLOOKUP('Souhrnná tabulka'!A302,'ORP Strakonice'!E:AJ,26,0)&amp;"; kanalizace - "&amp;VLOOKUP('Souhrnná tabulka'!A302,'ORP Strakonice'!E:AJ,32,0)</f>
        <v>VO - obec; vodovod - ČEVAK; kanalizace - nedohledatelný správce</v>
      </c>
    </row>
    <row r="303" spans="1:7" x14ac:dyDescent="0.25">
      <c r="A303" s="207">
        <v>302</v>
      </c>
      <c r="B303" s="207" t="s">
        <v>449</v>
      </c>
      <c r="C303" s="207" t="s">
        <v>226</v>
      </c>
      <c r="D303" s="207" t="str">
        <f>VLOOKUP('Souhrnná tabulka'!A303,'ORP Písek'!E:AJ,15,0)&amp;"; "&amp;VLOOKUP('Souhrnná tabulka'!A303,'ORP Písek'!E:AJ,19,0)</f>
        <v>4056; ÚAP, ortofoto, streetview</v>
      </c>
      <c r="E303" s="207" t="str">
        <f>VLOOKUP('Souhrnná tabulka'!A303,'ORP Písek'!E:AJ,21,0)&amp;"; "&amp;VLOOKUP('Souhrnná tabulka'!A303,'ORP Písek'!E:AJ,25,0)</f>
        <v>7710; ÚAP</v>
      </c>
      <c r="F303" s="207" t="str">
        <f>VLOOKUP('Souhrnná tabulka'!A303,'ORP Písek'!E:AJ,27,0)&amp;"; "&amp;VLOOKUP('Souhrnná tabulka'!A303,'ORP Písek'!E:AJ,31,0)</f>
        <v>5442; ÚAP</v>
      </c>
      <c r="G303" s="207" t="str">
        <f>"VO - "&amp;VLOOKUP('Souhrnná tabulka'!A303,'ORP Písek'!E:AJ,20,0)&amp;"; vodovod - "&amp;VLOOKUP('Souhrnná tabulka'!A303,'ORP Písek'!E:AJ,26,0)&amp;"; kanalizace - "&amp;VLOOKUP('Souhrnná tabulka'!A303,'ORP Písek'!E:AJ,32,0)</f>
        <v>VO - obec; vodovod - obec; kanalizace - obec</v>
      </c>
    </row>
    <row r="304" spans="1:7" x14ac:dyDescent="0.25">
      <c r="A304" s="207">
        <v>303</v>
      </c>
      <c r="B304" s="207" t="s">
        <v>223</v>
      </c>
      <c r="C304" s="207" t="s">
        <v>483</v>
      </c>
      <c r="D304" s="207" t="str">
        <f>VLOOKUP('Souhrnná tabulka'!A304,'ORP Milevsko'!E:AJ,15,0)&amp;"; "&amp;VLOOKUP('Souhrnná tabulka'!A304,'ORP Milevsko'!E:AJ,19,0)</f>
        <v>2674; ortofoto, streetview</v>
      </c>
      <c r="E304" s="207" t="str">
        <f>VLOOKUP('Souhrnná tabulka'!A304,'ORP Milevsko'!E:AJ,21,0)&amp;"; "&amp;VLOOKUP('Souhrnná tabulka'!A304,'ORP Milevsko'!E:AJ,25,0)</f>
        <v>0; ÚAP</v>
      </c>
      <c r="F304" s="207" t="str">
        <f>VLOOKUP('Souhrnná tabulka'!A304,'ORP Milevsko'!E:AJ,27,0)&amp;"; "&amp;VLOOKUP('Souhrnná tabulka'!A304,'ORP Milevsko'!E:AJ,31,0)</f>
        <v>3447; ÚAP</v>
      </c>
      <c r="G304" s="207" t="str">
        <f>"VO - "&amp;VLOOKUP('Souhrnná tabulka'!A304,'ORP Milevsko'!E:AJ,20,0)&amp;"; vodovod - "&amp;VLOOKUP('Souhrnná tabulka'!A304,'ORP Milevsko'!E:AJ,26,0)&amp;"; kanalizace - "&amp;VLOOKUP('Souhrnná tabulka'!A304,'ORP Milevsko'!E:AJ,32,0)</f>
        <v>VO - obec; vodovod - obec + ČEVAK + AQUASERV; kanalizace - obec + Město Milevsko</v>
      </c>
    </row>
    <row r="305" spans="1:7" x14ac:dyDescent="0.25">
      <c r="A305" s="207">
        <v>304</v>
      </c>
      <c r="B305" s="207" t="s">
        <v>381</v>
      </c>
      <c r="C305" s="207" t="s">
        <v>428</v>
      </c>
      <c r="D305" s="207" t="str">
        <f>VLOOKUP('Souhrnná tabulka'!A305,'ORP Tábor'!E:AJ,15,0)&amp;"; "&amp;VLOOKUP('Souhrnná tabulka'!A305,'ORP Tábor'!E:AJ,19,0)</f>
        <v>2525; ortofoto, streetview</v>
      </c>
      <c r="E305" s="207" t="str">
        <f>VLOOKUP('Souhrnná tabulka'!A305,'ORP Tábor'!E:AJ,21,0)&amp;"; "&amp;VLOOKUP('Souhrnná tabulka'!A305,'ORP Tábor'!E:AJ,25,0)</f>
        <v>0; ÚAP</v>
      </c>
      <c r="F305" s="207" t="str">
        <f>VLOOKUP('Souhrnná tabulka'!A305,'ORP Tábor'!E:AJ,27,0)&amp;"; "&amp;VLOOKUP('Souhrnná tabulka'!A305,'ORP Tábor'!E:AJ,31,0)</f>
        <v>0; ÚAP</v>
      </c>
      <c r="G305" s="207" t="str">
        <f>"VO - "&amp;VLOOKUP('Souhrnná tabulka'!A305,'ORP Tábor'!E:AJ,20,0)&amp;"; vodovod - "&amp;VLOOKUP('Souhrnná tabulka'!A305,'ORP Tábor'!E:AJ,26,0)&amp;"; kanalizace - "&amp;VLOOKUP('Souhrnná tabulka'!A305,'ORP Tábor'!E:AJ,32,0)</f>
        <v>VO - obec; vodovod - Město Tábor, ČEVAK; kanalizace - Město Tábor, ČEVAK</v>
      </c>
    </row>
    <row r="306" spans="1:7" x14ac:dyDescent="0.25">
      <c r="A306" s="207">
        <v>305</v>
      </c>
      <c r="B306" s="207" t="s">
        <v>378</v>
      </c>
      <c r="C306" s="207" t="s">
        <v>416</v>
      </c>
      <c r="D306" s="207" t="str">
        <f>VLOOKUP('Souhrnná tabulka'!A306,'ORP Soběslav'!E:AJ,15,0)&amp;"; "&amp;VLOOKUP('Souhrnná tabulka'!A306,'ORP Soběslav'!E:AJ,19,0)</f>
        <v>3474; ortofoto, streetview</v>
      </c>
      <c r="E306" s="207" t="str">
        <f>VLOOKUP('Souhrnná tabulka'!A306,'ORP Soběslav'!E:AJ,21,0)&amp;"; "&amp;VLOOKUP('Souhrnná tabulka'!A306,'ORP Soběslav'!E:AJ,25,0)</f>
        <v>; data nejsou k dispozici</v>
      </c>
      <c r="F306" s="207" t="str">
        <f>VLOOKUP('Souhrnná tabulka'!A306,'ORP Soběslav'!E:AJ,27,0)&amp;"; "&amp;VLOOKUP('Souhrnná tabulka'!A306,'ORP Soběslav'!E:AJ,31,0)</f>
        <v>; data nejsou k dispozici</v>
      </c>
      <c r="G306" s="207" t="str">
        <f>"VO - "&amp;VLOOKUP('Souhrnná tabulka'!A306,'ORP Soběslav'!E:AJ,20,0)&amp;"; vodovod - "&amp;VLOOKUP('Souhrnná tabulka'!A306,'ORP Soběslav'!E:AJ,26,0)&amp;"; kanalizace - "&amp;VLOOKUP('Souhrnná tabulka'!A306,'ORP Soběslav'!E:AJ,32,0)</f>
        <v>VO - obec; vodovod - nedohledatelný správce; kanalizace - nedohledatelný správce</v>
      </c>
    </row>
    <row r="307" spans="1:7" x14ac:dyDescent="0.25">
      <c r="A307" s="1">
        <v>306</v>
      </c>
      <c r="B307" s="1" t="s">
        <v>460</v>
      </c>
      <c r="C307" s="1" t="s">
        <v>226</v>
      </c>
      <c r="D307" s="1" t="str">
        <f>VLOOKUP('Souhrnná tabulka'!A307,'ORP Písek'!E:AJ,15,0)&amp;"; "&amp;VLOOKUP('Souhrnná tabulka'!A307,'ORP Písek'!E:AJ,19,0)</f>
        <v>4265; ÚAP</v>
      </c>
      <c r="E307" s="1" t="str">
        <f>VLOOKUP('Souhrnná tabulka'!A307,'ORP Písek'!E:AJ,21,0)&amp;"; "&amp;VLOOKUP('Souhrnná tabulka'!A307,'ORP Písek'!E:AJ,25,0)</f>
        <v>4792; ÚAP</v>
      </c>
      <c r="F307" s="1" t="str">
        <f>VLOOKUP('Souhrnná tabulka'!A307,'ORP Písek'!E:AJ,27,0)&amp;"; "&amp;VLOOKUP('Souhrnná tabulka'!A307,'ORP Písek'!E:AJ,31,0)</f>
        <v>5663; ÚAP</v>
      </c>
      <c r="G307" s="1" t="str">
        <f>"VO - "&amp;VLOOKUP('Souhrnná tabulka'!A307,'ORP Písek'!E:AJ,20,0)&amp;"; vodovod - "&amp;VLOOKUP('Souhrnná tabulka'!A307,'ORP Písek'!E:AJ,26,0)&amp;"; kanalizace - "&amp;VLOOKUP('Souhrnná tabulka'!A307,'ORP Písek'!E:AJ,32,0)</f>
        <v>VO - obec; vodovod - obec; kanalizace - obec</v>
      </c>
    </row>
    <row r="308" spans="1:7" x14ac:dyDescent="0.25">
      <c r="A308" s="1">
        <v>307</v>
      </c>
      <c r="B308" s="1" t="s">
        <v>482</v>
      </c>
      <c r="C308" s="1" t="s">
        <v>226</v>
      </c>
      <c r="D308" s="1" t="str">
        <f>VLOOKUP('Souhrnná tabulka'!A308,'ORP Písek'!E:AJ,15,0)&amp;"; "&amp;VLOOKUP('Souhrnná tabulka'!A308,'ORP Písek'!E:AJ,19,0)</f>
        <v>3292; ortofoto, streetview</v>
      </c>
      <c r="E308" s="1" t="str">
        <f>VLOOKUP('Souhrnná tabulka'!A308,'ORP Písek'!E:AJ,21,0)&amp;"; "&amp;VLOOKUP('Souhrnná tabulka'!A308,'ORP Písek'!E:AJ,25,0)</f>
        <v>2173; ÚAP</v>
      </c>
      <c r="F308" s="1" t="str">
        <f>VLOOKUP('Souhrnná tabulka'!A308,'ORP Písek'!E:AJ,27,0)&amp;"; "&amp;VLOOKUP('Souhrnná tabulka'!A308,'ORP Písek'!E:AJ,31,0)</f>
        <v>1305; ÚAP</v>
      </c>
      <c r="G308" s="1" t="str">
        <f>"VO - "&amp;VLOOKUP('Souhrnná tabulka'!A308,'ORP Písek'!E:AJ,20,0)&amp;"; vodovod - "&amp;VLOOKUP('Souhrnná tabulka'!A308,'ORP Písek'!E:AJ,26,0)&amp;"; kanalizace - "&amp;VLOOKUP('Souhrnná tabulka'!A308,'ORP Písek'!E:AJ,32,0)</f>
        <v>VO - obec; vodovod - obec; kanalizace - obec</v>
      </c>
    </row>
    <row r="309" spans="1:7" x14ac:dyDescent="0.25">
      <c r="A309" s="1">
        <v>308</v>
      </c>
      <c r="B309" s="1" t="s">
        <v>98</v>
      </c>
      <c r="C309" s="1" t="s">
        <v>162</v>
      </c>
      <c r="D309" s="1" t="str">
        <f>VLOOKUP('Souhrnná tabulka'!A309,'ORP Trhové Sviny'!E:AJ,15,0)&amp;"; "&amp;VLOOKUP('Souhrnná tabulka'!A309,'ORP Trhové Sviny'!E:AJ,19,0)</f>
        <v>5822; ortofoto, streetview</v>
      </c>
      <c r="E309" s="1" t="str">
        <f>VLOOKUP('Souhrnná tabulka'!A309,'ORP Trhové Sviny'!E:AJ,21,0)&amp;"; "&amp;VLOOKUP('Souhrnná tabulka'!A309,'ORP Trhové Sviny'!E:AJ,25,0)</f>
        <v>; data nejsou k dispozici</v>
      </c>
      <c r="F309" s="1" t="str">
        <f>VLOOKUP('Souhrnná tabulka'!A309,'ORP Trhové Sviny'!E:AJ,27,0)&amp;"; "&amp;VLOOKUP('Souhrnná tabulka'!A309,'ORP Trhové Sviny'!E:AJ,31,0)</f>
        <v>; data nejsou k dispozici</v>
      </c>
      <c r="G309" s="1" t="str">
        <f>"VO - "&amp;VLOOKUP('Souhrnná tabulka'!A309,'ORP Trhové Sviny'!E:AJ,20,0)&amp;"; vodovod - "&amp;VLOOKUP('Souhrnná tabulka'!A309,'ORP Trhové Sviny'!E:AJ,26,0)&amp;"; kanalizace - "&amp;VLOOKUP('Souhrnná tabulka'!A309,'ORP Trhové Sviny'!E:AJ,32,0)</f>
        <v>VO - obec; vodovod - nedohledatelný správce; kanalizace - nedohledatelný správce</v>
      </c>
    </row>
    <row r="310" spans="1:7" x14ac:dyDescent="0.25">
      <c r="A310" s="1">
        <v>309</v>
      </c>
      <c r="B310" s="1" t="s">
        <v>55</v>
      </c>
      <c r="C310" s="1" t="s">
        <v>236</v>
      </c>
      <c r="D310" s="1" t="str">
        <f>VLOOKUP('Souhrnná tabulka'!A310,'ORP Vimperk'!E:AJ,15,0)&amp;"; "&amp;VLOOKUP('Souhrnná tabulka'!A310,'ORP Vimperk'!E:AJ,19,0)</f>
        <v>2110; ortofoto, streetview</v>
      </c>
      <c r="E310" s="1" t="str">
        <f>VLOOKUP('Souhrnná tabulka'!A310,'ORP Vimperk'!E:AJ,21,0)&amp;"; "&amp;VLOOKUP('Souhrnná tabulka'!A310,'ORP Vimperk'!E:AJ,25,0)</f>
        <v>0; ÚAP</v>
      </c>
      <c r="F310" s="1" t="str">
        <f>VLOOKUP('Souhrnná tabulka'!A310,'ORP Vimperk'!E:AJ,27,0)&amp;"; "&amp;VLOOKUP('Souhrnná tabulka'!A310,'ORP Vimperk'!E:AJ,31,0)</f>
        <v>1077; ÚAP</v>
      </c>
      <c r="G310" s="1" t="str">
        <f>"VO - "&amp;VLOOKUP('Souhrnná tabulka'!A310,'ORP Vimperk'!E:AJ,20,0)&amp;"; vodovod - "&amp;VLOOKUP('Souhrnná tabulka'!A310,'ORP Vimperk'!E:AJ,26,0)&amp;"; kanalizace - "&amp;VLOOKUP('Souhrnná tabulka'!A310,'ORP Vimperk'!E:AJ,32,0)</f>
        <v>VO - obec; vodovod - ČEVAK, nedohledatelný správce; kanalizace - nedohledatelný správce</v>
      </c>
    </row>
    <row r="311" spans="1:7" x14ac:dyDescent="0.25">
      <c r="A311" s="1">
        <v>310</v>
      </c>
      <c r="B311" s="1" t="s">
        <v>225</v>
      </c>
      <c r="C311" s="1" t="s">
        <v>226</v>
      </c>
      <c r="D311" s="1" t="str">
        <f>VLOOKUP('Souhrnná tabulka'!A311,'ORP Písek'!E:AJ,15,0)&amp;"; "&amp;VLOOKUP('Souhrnná tabulka'!A311,'ORP Písek'!E:AJ,19,0)</f>
        <v>3106; ortofoto, streetview</v>
      </c>
      <c r="E311" s="1" t="str">
        <f>VLOOKUP('Souhrnná tabulka'!A311,'ORP Písek'!E:AJ,21,0)&amp;"; "&amp;VLOOKUP('Souhrnná tabulka'!A311,'ORP Písek'!E:AJ,25,0)</f>
        <v>0; ÚAP</v>
      </c>
      <c r="F311" s="1" t="str">
        <f>VLOOKUP('Souhrnná tabulka'!A311,'ORP Písek'!E:AJ,27,0)&amp;"; "&amp;VLOOKUP('Souhrnná tabulka'!A311,'ORP Písek'!E:AJ,31,0)</f>
        <v>4500; ÚAP</v>
      </c>
      <c r="G311" s="1" t="str">
        <f>"VO - "&amp;VLOOKUP('Souhrnná tabulka'!A311,'ORP Písek'!E:AJ,20,0)&amp;"; vodovod - "&amp;VLOOKUP('Souhrnná tabulka'!A311,'ORP Písek'!E:AJ,26,0)&amp;"; kanalizace - "&amp;VLOOKUP('Souhrnná tabulka'!A311,'ORP Písek'!E:AJ,32,0)</f>
        <v>VO - obec; vodovod - ČEVAK; kanalizace - obec</v>
      </c>
    </row>
    <row r="312" spans="1:7" x14ac:dyDescent="0.25">
      <c r="A312" s="1">
        <v>311</v>
      </c>
      <c r="B312" s="1" t="s">
        <v>145</v>
      </c>
      <c r="C312" s="1" t="s">
        <v>70</v>
      </c>
      <c r="D312" s="1" t="str">
        <f>VLOOKUP('Souhrnná tabulka'!A312,'ORP Blatná'!E:AJ,15,0)&amp;"; "&amp;VLOOKUP('Souhrnná tabulka'!A312,'ORP Blatná'!E:AJ,19,0)</f>
        <v>1512; ortofoto, streetview</v>
      </c>
      <c r="E312" s="1" t="str">
        <f>VLOOKUP('Souhrnná tabulka'!A312,'ORP Blatná'!E:AJ,21,0)&amp;"; "&amp;VLOOKUP('Souhrnná tabulka'!A312,'ORP Blatná'!E:AJ,25,0)</f>
        <v>1246; ÚAP</v>
      </c>
      <c r="F312" s="1" t="str">
        <f>VLOOKUP('Souhrnná tabulka'!A312,'ORP Blatná'!E:AJ,27,0)&amp;"; "&amp;VLOOKUP('Souhrnná tabulka'!A312,'ORP Blatná'!E:AJ,31,0)</f>
        <v>2328; ÚAP</v>
      </c>
      <c r="G312" s="1" t="str">
        <f>"VO - "&amp;VLOOKUP('Souhrnná tabulka'!A312,'ORP Blatná'!E:AJ,20,0)&amp;"; vodovod - "&amp;VLOOKUP('Souhrnná tabulka'!A312,'ORP Blatná'!E:AJ,26,0)&amp;"; kanalizace - "&amp;VLOOKUP('Souhrnná tabulka'!A312,'ORP Blatná'!E:AJ,32,0)</f>
        <v>VO - obec; vodovod - obec + studny + vrty; kanalizace - obec</v>
      </c>
    </row>
    <row r="313" spans="1:7" x14ac:dyDescent="0.25">
      <c r="A313" s="1">
        <v>312</v>
      </c>
      <c r="B313" s="1" t="s">
        <v>373</v>
      </c>
      <c r="C313" s="1" t="s">
        <v>428</v>
      </c>
      <c r="D313" s="1" t="str">
        <f>VLOOKUP('Souhrnná tabulka'!A313,'ORP Tábor'!E:AJ,15,0)&amp;"; "&amp;VLOOKUP('Souhrnná tabulka'!A313,'ORP Tábor'!E:AJ,19,0)</f>
        <v>4430; ortofoto, streetview</v>
      </c>
      <c r="E313" s="1" t="str">
        <f>VLOOKUP('Souhrnná tabulka'!A313,'ORP Tábor'!E:AJ,21,0)&amp;"; "&amp;VLOOKUP('Souhrnná tabulka'!A313,'ORP Tábor'!E:AJ,25,0)</f>
        <v>0; data nejsou k dispozici</v>
      </c>
      <c r="F313" s="1" t="str">
        <f>VLOOKUP('Souhrnná tabulka'!A313,'ORP Tábor'!E:AJ,27,0)&amp;"; "&amp;VLOOKUP('Souhrnná tabulka'!A313,'ORP Tábor'!E:AJ,31,0)</f>
        <v>8524; ÚAP</v>
      </c>
      <c r="G313" s="1" t="str">
        <f>"VO - "&amp;VLOOKUP('Souhrnná tabulka'!A313,'ORP Tábor'!E:AJ,20,0)&amp;"; vodovod - "&amp;VLOOKUP('Souhrnná tabulka'!A313,'ORP Tábor'!E:AJ,26,0)&amp;"; kanalizace - "&amp;VLOOKUP('Souhrnná tabulka'!A313,'ORP Tábor'!E:AJ,32,0)</f>
        <v>VO - obec; vodovod - nedohledatelný správce; kanalizace - nedohledatelný správce</v>
      </c>
    </row>
    <row r="314" spans="1:7" x14ac:dyDescent="0.25">
      <c r="A314" s="1">
        <v>313</v>
      </c>
      <c r="B314" s="1" t="s">
        <v>40</v>
      </c>
      <c r="C314" s="1" t="s">
        <v>205</v>
      </c>
      <c r="D314" s="1" t="str">
        <f>VLOOKUP('Souhrnná tabulka'!A314,'ORP Jindřichův Hradec'!E:AJ,15,0)&amp;"; "&amp;VLOOKUP('Souhrnná tabulka'!A314,'ORP Jindřichův Hradec'!E:AJ,19,0)</f>
        <v>3375; ortofoto, streetview</v>
      </c>
      <c r="E314" s="1" t="str">
        <f>VLOOKUP('Souhrnná tabulka'!A314,'ORP Jindřichův Hradec'!E:AJ,21,0)&amp;"; "&amp;VLOOKUP('Souhrnná tabulka'!A314,'ORP Jindřichův Hradec'!E:AJ,25,0)</f>
        <v>7763; ÚAP</v>
      </c>
      <c r="F314" s="1" t="str">
        <f>VLOOKUP('Souhrnná tabulka'!A314,'ORP Jindřichův Hradec'!E:AJ,27,0)&amp;"; "&amp;VLOOKUP('Souhrnná tabulka'!A314,'ORP Jindřichův Hradec'!E:AJ,31,0)</f>
        <v>4440; ÚAP + zaměření</v>
      </c>
      <c r="G314" s="1" t="str">
        <f>"VO - "&amp;VLOOKUP('Souhrnná tabulka'!A314,'ORP Jindřichův Hradec'!E:AJ,20,0)&amp;"; vodovod - "&amp;VLOOKUP('Souhrnná tabulka'!A314,'ORP Jindřichův Hradec'!E:AJ,26,0)&amp;"; kanalizace - "&amp;VLOOKUP('Souhrnná tabulka'!A314,'ORP Jindřichův Hradec'!E:AJ,32,0)</f>
        <v>VO - obec; vodovod - obec; kanalizace - obec</v>
      </c>
    </row>
    <row r="315" spans="1:7" x14ac:dyDescent="0.25">
      <c r="A315" s="1">
        <v>314</v>
      </c>
      <c r="B315" s="1" t="s">
        <v>52</v>
      </c>
      <c r="C315" s="1" t="s">
        <v>350</v>
      </c>
      <c r="D315" s="1" t="str">
        <f>VLOOKUP('Souhrnná tabulka'!A315,'ORP Strakonice'!E:AJ,15,0)&amp;"; "&amp;VLOOKUP('Souhrnná tabulka'!A315,'ORP Strakonice'!E:AJ,19,0)</f>
        <v>3140; ortofoto, streetview</v>
      </c>
      <c r="E315" s="1" t="str">
        <f>VLOOKUP('Souhrnná tabulka'!A315,'ORP Strakonice'!E:AJ,21,0)&amp;"; "&amp;VLOOKUP('Souhrnná tabulka'!A315,'ORP Strakonice'!E:AJ,25,0)</f>
        <v>0; ÚAP</v>
      </c>
      <c r="F315" s="1" t="str">
        <f>VLOOKUP('Souhrnná tabulka'!A315,'ORP Strakonice'!E:AJ,27,0)&amp;"; "&amp;VLOOKUP('Souhrnná tabulka'!A315,'ORP Strakonice'!E:AJ,31,0)</f>
        <v>0; ÚAP</v>
      </c>
      <c r="G315" s="1" t="str">
        <f>"VO - "&amp;VLOOKUP('Souhrnná tabulka'!A315,'ORP Strakonice'!E:AJ,20,0)&amp;"; vodovod - "&amp;VLOOKUP('Souhrnná tabulka'!A315,'ORP Strakonice'!E:AJ,26,0)&amp;"; kanalizace - "&amp;VLOOKUP('Souhrnná tabulka'!A315,'ORP Strakonice'!E:AJ,32,0)</f>
        <v>VO - obec; vodovod - ČEVAK; kanalizace - ČEVAK</v>
      </c>
    </row>
    <row r="316" spans="1:7" x14ac:dyDescent="0.25">
      <c r="A316" s="1">
        <v>315</v>
      </c>
      <c r="B316" s="1" t="s">
        <v>433</v>
      </c>
      <c r="C316" s="1" t="s">
        <v>428</v>
      </c>
      <c r="D316" s="1" t="str">
        <f>VLOOKUP('Souhrnná tabulka'!A316,'ORP Tábor'!E:AJ,15,0)&amp;"; "&amp;VLOOKUP('Souhrnná tabulka'!A316,'ORP Tábor'!E:AJ,19,0)</f>
        <v>3134; ortofoto, streetview</v>
      </c>
      <c r="E316" s="1" t="str">
        <f>VLOOKUP('Souhrnná tabulka'!A316,'ORP Tábor'!E:AJ,21,0)&amp;"; "&amp;VLOOKUP('Souhrnná tabulka'!A316,'ORP Tábor'!E:AJ,25,0)</f>
        <v>0; data nejsou k dispozici</v>
      </c>
      <c r="F316" s="1" t="str">
        <f>VLOOKUP('Souhrnná tabulka'!A316,'ORP Tábor'!E:AJ,27,0)&amp;"; "&amp;VLOOKUP('Souhrnná tabulka'!A316,'ORP Tábor'!E:AJ,31,0)</f>
        <v>3754; ÚAP</v>
      </c>
      <c r="G316" s="1" t="str">
        <f>"VO - "&amp;VLOOKUP('Souhrnná tabulka'!A316,'ORP Tábor'!E:AJ,20,0)&amp;"; vodovod - "&amp;VLOOKUP('Souhrnná tabulka'!A316,'ORP Tábor'!E:AJ,26,0)&amp;"; kanalizace - "&amp;VLOOKUP('Souhrnná tabulka'!A316,'ORP Tábor'!E:AJ,32,0)</f>
        <v>VO - obec; vodovod - nedohledatelný správce; kanalizace - město Tábor</v>
      </c>
    </row>
    <row r="317" spans="1:7" x14ac:dyDescent="0.25">
      <c r="A317" s="1">
        <v>316</v>
      </c>
      <c r="B317" s="1" t="s">
        <v>80</v>
      </c>
      <c r="C317" s="1" t="s">
        <v>201</v>
      </c>
      <c r="D317" s="1" t="str">
        <f>VLOOKUP('Souhrnná tabulka'!A317,'ORP České Budějovice'!E:AJ,15,0)&amp;"; "&amp;VLOOKUP('Souhrnná tabulka'!A317,'ORP České Budějovice'!E:AJ,19,0)</f>
        <v>3644; ortofoto, streetview</v>
      </c>
      <c r="E317" s="1" t="str">
        <f>VLOOKUP('Souhrnná tabulka'!A317,'ORP České Budějovice'!E:AJ,21,0)&amp;"; "&amp;VLOOKUP('Souhrnná tabulka'!A317,'ORP České Budějovice'!E:AJ,25,0)</f>
        <v>0; ÚAP</v>
      </c>
      <c r="F317" s="1" t="str">
        <f>VLOOKUP('Souhrnná tabulka'!A317,'ORP České Budějovice'!E:AJ,27,0)&amp;"; "&amp;VLOOKUP('Souhrnná tabulka'!A317,'ORP České Budějovice'!E:AJ,31,0)</f>
        <v>2419; ÚAP</v>
      </c>
      <c r="G317" s="1" t="str">
        <f>"VO - "&amp;VLOOKUP('Souhrnná tabulka'!A317,'ORP České Budějovice'!E:AJ,20,0)&amp;"; vodovod - "&amp;VLOOKUP('Souhrnná tabulka'!A317,'ORP České Budějovice'!E:AJ,26,0)&amp;"; kanalizace - "&amp;VLOOKUP('Souhrnná tabulka'!A317,'ORP České Budějovice'!E:AJ,32,0)</f>
        <v>VO - obec; vodovod - ČEVAK; kanalizace - obec</v>
      </c>
    </row>
    <row r="318" spans="1:7" x14ac:dyDescent="0.25">
      <c r="A318" s="1">
        <v>317</v>
      </c>
      <c r="B318" s="1" t="s">
        <v>360</v>
      </c>
      <c r="C318" s="1" t="s">
        <v>350</v>
      </c>
      <c r="D318" s="1" t="str">
        <f>VLOOKUP('Souhrnná tabulka'!A318,'ORP Strakonice'!E:AJ,15,0)&amp;"; "&amp;VLOOKUP('Souhrnná tabulka'!A318,'ORP Strakonice'!E:AJ,19,0)</f>
        <v>2026; ortofoto, streetview</v>
      </c>
      <c r="E318" s="1" t="str">
        <f>VLOOKUP('Souhrnná tabulka'!A318,'ORP Strakonice'!E:AJ,21,0)&amp;"; "&amp;VLOOKUP('Souhrnná tabulka'!A318,'ORP Strakonice'!E:AJ,25,0)</f>
        <v>0; data nejsou k dispozici</v>
      </c>
      <c r="F318" s="1" t="str">
        <f>VLOOKUP('Souhrnná tabulka'!A318,'ORP Strakonice'!E:AJ,27,0)&amp;"; "&amp;VLOOKUP('Souhrnná tabulka'!A318,'ORP Strakonice'!E:AJ,31,0)</f>
        <v>0; data nejsou k dispozici</v>
      </c>
      <c r="G318" s="1" t="str">
        <f>"VO - "&amp;VLOOKUP('Souhrnná tabulka'!A318,'ORP Strakonice'!E:AJ,20,0)&amp;"; vodovod - "&amp;VLOOKUP('Souhrnná tabulka'!A318,'ORP Strakonice'!E:AJ,26,0)&amp;"; kanalizace - "&amp;VLOOKUP('Souhrnná tabulka'!A318,'ORP Strakonice'!E:AJ,32,0)</f>
        <v>VO - obec; vodovod - nedohledatelný správce; kanalizace - nedohledatelný správce</v>
      </c>
    </row>
    <row r="319" spans="1:7" x14ac:dyDescent="0.25">
      <c r="A319" s="1">
        <v>318</v>
      </c>
      <c r="B319" s="1" t="s">
        <v>186</v>
      </c>
      <c r="C319" s="1" t="s">
        <v>162</v>
      </c>
      <c r="D319" s="1" t="str">
        <f>VLOOKUP('Souhrnná tabulka'!A319,'ORP Trhové Sviny'!E:AJ,15,0)&amp;"; "&amp;VLOOKUP('Souhrnná tabulka'!A319,'ORP Trhové Sviny'!E:AJ,19,0)</f>
        <v>3000; ortofoto, streetview</v>
      </c>
      <c r="E319" s="1" t="str">
        <f>VLOOKUP('Souhrnná tabulka'!A319,'ORP Trhové Sviny'!E:AJ,21,0)&amp;"; "&amp;VLOOKUP('Souhrnná tabulka'!A319,'ORP Trhové Sviny'!E:AJ,25,0)</f>
        <v>; ÚAP</v>
      </c>
      <c r="F319" s="1" t="str">
        <f>VLOOKUP('Souhrnná tabulka'!A319,'ORP Trhové Sviny'!E:AJ,27,0)&amp;"; "&amp;VLOOKUP('Souhrnná tabulka'!A319,'ORP Trhové Sviny'!E:AJ,31,0)</f>
        <v>; není k dispozici</v>
      </c>
      <c r="G319" s="1" t="str">
        <f>"VO - "&amp;VLOOKUP('Souhrnná tabulka'!A319,'ORP Trhové Sviny'!E:AJ,20,0)&amp;"; vodovod - "&amp;VLOOKUP('Souhrnná tabulka'!A319,'ORP Trhové Sviny'!E:AJ,26,0)&amp;"; kanalizace - "&amp;VLOOKUP('Souhrnná tabulka'!A319,'ORP Trhové Sviny'!E:AJ,32,0)</f>
        <v>VO - obec; vodovod - ČEVAK; kanalizace - nedohledatelný správce</v>
      </c>
    </row>
    <row r="320" spans="1:7" x14ac:dyDescent="0.25">
      <c r="A320" s="1">
        <v>319</v>
      </c>
      <c r="B320" s="1" t="s">
        <v>370</v>
      </c>
      <c r="C320" s="1" t="s">
        <v>350</v>
      </c>
      <c r="D320" s="1" t="str">
        <f>VLOOKUP('Souhrnná tabulka'!A320,'ORP Strakonice'!E:AJ,15,0)&amp;"; "&amp;VLOOKUP('Souhrnná tabulka'!A320,'ORP Strakonice'!E:AJ,19,0)</f>
        <v>2428; ortofoto, streetview</v>
      </c>
      <c r="E320" s="1" t="str">
        <f>VLOOKUP('Souhrnná tabulka'!A320,'ORP Strakonice'!E:AJ,21,0)&amp;"; "&amp;VLOOKUP('Souhrnná tabulka'!A320,'ORP Strakonice'!E:AJ,25,0)</f>
        <v>0; ÚAP</v>
      </c>
      <c r="F320" s="1" t="str">
        <f>VLOOKUP('Souhrnná tabulka'!A320,'ORP Strakonice'!E:AJ,27,0)&amp;"; "&amp;VLOOKUP('Souhrnná tabulka'!A320,'ORP Strakonice'!E:AJ,31,0)</f>
        <v>1433; ÚAP</v>
      </c>
      <c r="G320" s="1" t="str">
        <f>"VO - "&amp;VLOOKUP('Souhrnná tabulka'!A320,'ORP Strakonice'!E:AJ,20,0)&amp;"; vodovod - "&amp;VLOOKUP('Souhrnná tabulka'!A320,'ORP Strakonice'!E:AJ,26,0)&amp;"; kanalizace - "&amp;VLOOKUP('Souhrnná tabulka'!A320,'ORP Strakonice'!E:AJ,32,0)</f>
        <v>VO - obec; vodovod - ČEVAK; kanalizace - město Strakonice</v>
      </c>
    </row>
    <row r="321" spans="1:7" x14ac:dyDescent="0.25">
      <c r="A321" s="1">
        <v>320</v>
      </c>
      <c r="B321" s="1" t="s">
        <v>496</v>
      </c>
      <c r="C321" s="1" t="s">
        <v>483</v>
      </c>
      <c r="D321" s="1" t="str">
        <f>VLOOKUP('Souhrnná tabulka'!A321,'ORP Milevsko'!E:AJ,15,0)&amp;"; "&amp;VLOOKUP('Souhrnná tabulka'!A321,'ORP Milevsko'!E:AJ,19,0)</f>
        <v>2744; ortofoto, streetview</v>
      </c>
      <c r="E321" s="1" t="str">
        <f>VLOOKUP('Souhrnná tabulka'!A321,'ORP Milevsko'!E:AJ,21,0)&amp;"; "&amp;VLOOKUP('Souhrnná tabulka'!A321,'ORP Milevsko'!E:AJ,25,0)</f>
        <v>4369; ÚAP</v>
      </c>
      <c r="F321" s="1" t="str">
        <f>VLOOKUP('Souhrnná tabulka'!A321,'ORP Milevsko'!E:AJ,27,0)&amp;"; "&amp;VLOOKUP('Souhrnná tabulka'!A321,'ORP Milevsko'!E:AJ,31,0)</f>
        <v>3734; ÚAP</v>
      </c>
      <c r="G321" s="1" t="str">
        <f>"VO - "&amp;VLOOKUP('Souhrnná tabulka'!A321,'ORP Milevsko'!E:AJ,20,0)&amp;"; vodovod - "&amp;VLOOKUP('Souhrnná tabulka'!A321,'ORP Milevsko'!E:AJ,26,0)&amp;"; kanalizace - "&amp;VLOOKUP('Souhrnná tabulka'!A321,'ORP Milevsko'!E:AJ,32,0)</f>
        <v>VO - obec; vodovod - obec; kanalizace - obec</v>
      </c>
    </row>
    <row r="322" spans="1:7" x14ac:dyDescent="0.25">
      <c r="A322" s="1">
        <v>321</v>
      </c>
      <c r="B322" s="1" t="s">
        <v>124</v>
      </c>
      <c r="C322" s="1" t="s">
        <v>281</v>
      </c>
      <c r="D322" s="1" t="str">
        <f>VLOOKUP('Souhrnná tabulka'!A322,'ORP Český Krumlov'!E:AJ,15,0)&amp;"; "&amp;VLOOKUP('Souhrnná tabulka'!A322,'ORP Český Krumlov'!E:AJ,19,0)</f>
        <v>2859; ortofoto, streetview</v>
      </c>
      <c r="E322" s="1" t="str">
        <f>VLOOKUP('Souhrnná tabulka'!A322,'ORP Český Krumlov'!E:AJ,21,0)&amp;"; "&amp;VLOOKUP('Souhrnná tabulka'!A322,'ORP Český Krumlov'!E:AJ,25,0)</f>
        <v>0; ÚAP</v>
      </c>
      <c r="F322" s="1" t="str">
        <f>VLOOKUP('Souhrnná tabulka'!A322,'ORP Český Krumlov'!E:AJ,27,0)&amp;"; "&amp;VLOOKUP('Souhrnná tabulka'!A322,'ORP Český Krumlov'!E:AJ,31,0)</f>
        <v>1726; ÚAP</v>
      </c>
      <c r="G322" s="1" t="str">
        <f>"VO - "&amp;VLOOKUP('Souhrnná tabulka'!A322,'ORP Český Krumlov'!E:AJ,20,0)&amp;"; vodovod - "&amp;VLOOKUP('Souhrnná tabulka'!A322,'ORP Český Krumlov'!E:AJ,26,0)&amp;"; kanalizace - "&amp;VLOOKUP('Souhrnná tabulka'!A322,'ORP Český Krumlov'!E:AJ,32,0)</f>
        <v>VO - obec; vodovod - Město Český Krumlov + AQUASERV; kanalizace - Město Český Krumlov</v>
      </c>
    </row>
    <row r="323" spans="1:7" x14ac:dyDescent="0.25">
      <c r="A323" s="1">
        <v>322</v>
      </c>
      <c r="B323" s="1" t="s">
        <v>129</v>
      </c>
      <c r="C323" s="1" t="s">
        <v>201</v>
      </c>
      <c r="D323" s="1" t="str">
        <f>VLOOKUP('Souhrnná tabulka'!A323,'ORP České Budějovice'!E:AJ,15,0)&amp;"; "&amp;VLOOKUP('Souhrnná tabulka'!A323,'ORP České Budějovice'!E:AJ,19,0)</f>
        <v>3060; ortofoto, streetview</v>
      </c>
      <c r="E323" s="1" t="str">
        <f>VLOOKUP('Souhrnná tabulka'!A323,'ORP České Budějovice'!E:AJ,21,0)&amp;"; "&amp;VLOOKUP('Souhrnná tabulka'!A323,'ORP České Budějovice'!E:AJ,25,0)</f>
        <v>0; ÚAP</v>
      </c>
      <c r="F323" s="1" t="str">
        <f>VLOOKUP('Souhrnná tabulka'!A323,'ORP České Budějovice'!E:AJ,27,0)&amp;"; "&amp;VLOOKUP('Souhrnná tabulka'!A323,'ORP České Budějovice'!E:AJ,31,0)</f>
        <v>0; ÚAP</v>
      </c>
      <c r="G323" s="1" t="str">
        <f>"VO - "&amp;VLOOKUP('Souhrnná tabulka'!A323,'ORP České Budějovice'!E:AJ,20,0)&amp;"; vodovod - "&amp;VLOOKUP('Souhrnná tabulka'!A323,'ORP České Budějovice'!E:AJ,26,0)&amp;"; kanalizace - "&amp;VLOOKUP('Souhrnná tabulka'!A323,'ORP České Budějovice'!E:AJ,32,0)</f>
        <v>VO - obec; vodovod - ČEVAK + Město České Budějovice; kanalizace - ČEVAK + Město České Budějovice + obec</v>
      </c>
    </row>
    <row r="324" spans="1:7" x14ac:dyDescent="0.25">
      <c r="A324" s="1">
        <v>323</v>
      </c>
      <c r="B324" s="1" t="s">
        <v>494</v>
      </c>
      <c r="C324" s="1" t="s">
        <v>483</v>
      </c>
      <c r="D324" s="1" t="str">
        <f>VLOOKUP('Souhrnná tabulka'!A324,'ORP Milevsko'!E:AJ,15,0)&amp;"; "&amp;VLOOKUP('Souhrnná tabulka'!A324,'ORP Milevsko'!E:AJ,19,0)</f>
        <v>1562; ortofoto, streetview</v>
      </c>
      <c r="E324" s="1" t="str">
        <f>VLOOKUP('Souhrnná tabulka'!A324,'ORP Milevsko'!E:AJ,21,0)&amp;"; "&amp;VLOOKUP('Souhrnná tabulka'!A324,'ORP Milevsko'!E:AJ,25,0)</f>
        <v>3193; ÚAP</v>
      </c>
      <c r="F324" s="1" t="str">
        <f>VLOOKUP('Souhrnná tabulka'!A324,'ORP Milevsko'!E:AJ,27,0)&amp;"; "&amp;VLOOKUP('Souhrnná tabulka'!A324,'ORP Milevsko'!E:AJ,31,0)</f>
        <v>1764; ÚAP</v>
      </c>
      <c r="G324" s="1" t="str">
        <f>"VO - "&amp;VLOOKUP('Souhrnná tabulka'!A324,'ORP Milevsko'!E:AJ,20,0)&amp;"; vodovod - "&amp;VLOOKUP('Souhrnná tabulka'!A324,'ORP Milevsko'!E:AJ,26,0)&amp;"; kanalizace - "&amp;VLOOKUP('Souhrnná tabulka'!A324,'ORP Milevsko'!E:AJ,32,0)</f>
        <v>VO - obec; vodovod - obec Milevsko, obec Přeštěnice; kanalizace - Město Milevsko</v>
      </c>
    </row>
    <row r="325" spans="1:7" x14ac:dyDescent="0.25">
      <c r="A325" s="1">
        <v>324</v>
      </c>
      <c r="B325" s="1" t="s">
        <v>301</v>
      </c>
      <c r="C325" s="1" t="s">
        <v>428</v>
      </c>
      <c r="D325" s="1" t="str">
        <f>VLOOKUP('Souhrnná tabulka'!A325,'ORP Tábor'!E:AJ,15,0)&amp;"; "&amp;VLOOKUP('Souhrnná tabulka'!A325,'ORP Tábor'!E:AJ,19,0)</f>
        <v>3630; ortofoto, streetview</v>
      </c>
      <c r="E325" s="1" t="str">
        <f>VLOOKUP('Souhrnná tabulka'!A325,'ORP Tábor'!E:AJ,21,0)&amp;"; "&amp;VLOOKUP('Souhrnná tabulka'!A325,'ORP Tábor'!E:AJ,25,0)</f>
        <v>2894; ÚAP</v>
      </c>
      <c r="F325" s="1" t="str">
        <f>VLOOKUP('Souhrnná tabulka'!A325,'ORP Tábor'!E:AJ,27,0)&amp;"; "&amp;VLOOKUP('Souhrnná tabulka'!A325,'ORP Tábor'!E:AJ,31,0)</f>
        <v>2855; ÚAP</v>
      </c>
      <c r="G325" s="1" t="str">
        <f>"VO - "&amp;VLOOKUP('Souhrnná tabulka'!A325,'ORP Tábor'!E:AJ,20,0)&amp;"; vodovod - "&amp;VLOOKUP('Souhrnná tabulka'!A325,'ORP Tábor'!E:AJ,26,0)&amp;"; kanalizace - "&amp;VLOOKUP('Souhrnná tabulka'!A325,'ORP Tábor'!E:AJ,32,0)</f>
        <v>VO - obec; vodovod - nedohledatelný správce; kanalizace - nedohledatelný správce</v>
      </c>
    </row>
    <row r="326" spans="1:7" x14ac:dyDescent="0.25">
      <c r="A326" s="1">
        <v>325</v>
      </c>
      <c r="B326" s="1" t="s">
        <v>328</v>
      </c>
      <c r="C326" s="1" t="s">
        <v>478</v>
      </c>
      <c r="D326" s="1" t="str">
        <f>VLOOKUP('Souhrnná tabulka'!A326,'ORP Prachatice'!E:AJ,15,0)&amp;"; "&amp;VLOOKUP('Souhrnná tabulka'!A326,'ORP Prachatice'!E:AJ,19,0)</f>
        <v>2061; ortofoto, streetview</v>
      </c>
      <c r="E326" s="1" t="str">
        <f>VLOOKUP('Souhrnná tabulka'!A326,'ORP Prachatice'!E:AJ,21,0)&amp;"; "&amp;VLOOKUP('Souhrnná tabulka'!A326,'ORP Prachatice'!E:AJ,25,0)</f>
        <v>4870; ÚAP</v>
      </c>
      <c r="F326" s="1" t="str">
        <f>VLOOKUP('Souhrnná tabulka'!A326,'ORP Prachatice'!E:AJ,27,0)&amp;"; "&amp;VLOOKUP('Souhrnná tabulka'!A326,'ORP Prachatice'!E:AJ,31,0)</f>
        <v>3595; ÚAP</v>
      </c>
      <c r="G326" s="1" t="str">
        <f>"VO - "&amp;VLOOKUP('Souhrnná tabulka'!A326,'ORP Prachatice'!E:AJ,20,0)&amp;"; vodovod - "&amp;VLOOKUP('Souhrnná tabulka'!A326,'ORP Prachatice'!E:AJ,26,0)&amp;"; kanalizace - "&amp;VLOOKUP('Souhrnná tabulka'!A326,'ORP Prachatice'!E:AJ,32,0)</f>
        <v>VO - obec; vodovod - obec + Město Prachatice; kanalizace - obec</v>
      </c>
    </row>
    <row r="327" spans="1:7" x14ac:dyDescent="0.25">
      <c r="A327" s="1">
        <v>326</v>
      </c>
      <c r="B327" s="1" t="s">
        <v>149</v>
      </c>
      <c r="C327" s="1" t="s">
        <v>201</v>
      </c>
      <c r="D327" s="1" t="str">
        <f>VLOOKUP('Souhrnná tabulka'!A327,'ORP České Budějovice'!E:AJ,15,0)&amp;"; "&amp;VLOOKUP('Souhrnná tabulka'!A327,'ORP České Budějovice'!E:AJ,19,0)</f>
        <v>2194; ortofoto, streetview</v>
      </c>
      <c r="E327" s="1" t="str">
        <f>VLOOKUP('Souhrnná tabulka'!A327,'ORP České Budějovice'!E:AJ,21,0)&amp;"; "&amp;VLOOKUP('Souhrnná tabulka'!A327,'ORP České Budějovice'!E:AJ,25,0)</f>
        <v>0; ÚAP</v>
      </c>
      <c r="F327" s="1" t="str">
        <f>VLOOKUP('Souhrnná tabulka'!A327,'ORP České Budějovice'!E:AJ,27,0)&amp;"; "&amp;VLOOKUP('Souhrnná tabulka'!A327,'ORP České Budějovice'!E:AJ,31,0)</f>
        <v>0; ÚAP</v>
      </c>
      <c r="G327" s="1" t="str">
        <f>"VO - "&amp;VLOOKUP('Souhrnná tabulka'!A327,'ORP České Budějovice'!E:AJ,20,0)&amp;"; vodovod - "&amp;VLOOKUP('Souhrnná tabulka'!A327,'ORP České Budějovice'!E:AJ,26,0)&amp;"; kanalizace - "&amp;VLOOKUP('Souhrnná tabulka'!A327,'ORP České Budějovice'!E:AJ,32,0)</f>
        <v>VO - obec; vodovod - ČEVAK; kanalizace - ČEVAK + AQUASERV + obec</v>
      </c>
    </row>
    <row r="328" spans="1:7" x14ac:dyDescent="0.25">
      <c r="A328" s="1">
        <v>327</v>
      </c>
      <c r="B328" s="1" t="s">
        <v>76</v>
      </c>
      <c r="C328" s="1" t="s">
        <v>478</v>
      </c>
      <c r="D328" s="1" t="str">
        <f>VLOOKUP('Souhrnná tabulka'!A328,'ORP Prachatice'!E:AJ,15,0)&amp;"; "&amp;VLOOKUP('Souhrnná tabulka'!A328,'ORP Prachatice'!E:AJ,19,0)</f>
        <v>1655; ortofoto, streetview</v>
      </c>
      <c r="E328" s="1" t="str">
        <f>VLOOKUP('Souhrnná tabulka'!A328,'ORP Prachatice'!E:AJ,21,0)&amp;"; "&amp;VLOOKUP('Souhrnná tabulka'!A328,'ORP Prachatice'!E:AJ,25,0)</f>
        <v>2772; ÚAP</v>
      </c>
      <c r="F328" s="1" t="str">
        <f>VLOOKUP('Souhrnná tabulka'!A328,'ORP Prachatice'!E:AJ,27,0)&amp;"; "&amp;VLOOKUP('Souhrnná tabulka'!A328,'ORP Prachatice'!E:AJ,31,0)</f>
        <v>2453; ÚAP</v>
      </c>
      <c r="G328" s="1" t="str">
        <f>"VO - "&amp;VLOOKUP('Souhrnná tabulka'!A328,'ORP Prachatice'!E:AJ,20,0)&amp;"; vodovod - "&amp;VLOOKUP('Souhrnná tabulka'!A328,'ORP Prachatice'!E:AJ,26,0)&amp;"; kanalizace - "&amp;VLOOKUP('Souhrnná tabulka'!A328,'ORP Prachatice'!E:AJ,32,0)</f>
        <v>VO - obec; vodovod - obec; kanalizace - obec</v>
      </c>
    </row>
    <row r="329" spans="1:7" x14ac:dyDescent="0.25">
      <c r="A329" s="1">
        <v>328</v>
      </c>
      <c r="B329" s="1" t="s">
        <v>240</v>
      </c>
      <c r="C329" s="1" t="s">
        <v>236</v>
      </c>
      <c r="D329" s="1" t="str">
        <f>VLOOKUP('Souhrnná tabulka'!A329,'ORP Vimperk'!E:AJ,15,0)&amp;"; "&amp;VLOOKUP('Souhrnná tabulka'!A329,'ORP Vimperk'!E:AJ,19,0)</f>
        <v>3170; ortofoto, streetview</v>
      </c>
      <c r="E329" s="1" t="str">
        <f>VLOOKUP('Souhrnná tabulka'!A329,'ORP Vimperk'!E:AJ,21,0)&amp;"; "&amp;VLOOKUP('Souhrnná tabulka'!A329,'ORP Vimperk'!E:AJ,25,0)</f>
        <v>5411; ÚAP</v>
      </c>
      <c r="F329" s="1" t="str">
        <f>VLOOKUP('Souhrnná tabulka'!A329,'ORP Vimperk'!E:AJ,27,0)&amp;"; "&amp;VLOOKUP('Souhrnná tabulka'!A329,'ORP Vimperk'!E:AJ,31,0)</f>
        <v>2550; ÚAP</v>
      </c>
      <c r="G329" s="1" t="str">
        <f>"VO - "&amp;VLOOKUP('Souhrnná tabulka'!A329,'ORP Vimperk'!E:AJ,20,0)&amp;"; vodovod - "&amp;VLOOKUP('Souhrnná tabulka'!A329,'ORP Vimperk'!E:AJ,26,0)&amp;"; kanalizace - "&amp;VLOOKUP('Souhrnná tabulka'!A329,'ORP Vimperk'!E:AJ,32,0)</f>
        <v>VO - obec; vodovod - nedohledatelný správce; kanalizace - nedohledatelný správce</v>
      </c>
    </row>
    <row r="330" spans="1:7" x14ac:dyDescent="0.25">
      <c r="A330" s="1">
        <v>329</v>
      </c>
      <c r="B330" s="1" t="s">
        <v>312</v>
      </c>
      <c r="C330" s="1" t="s">
        <v>70</v>
      </c>
      <c r="D330" s="1" t="str">
        <f>VLOOKUP('Souhrnná tabulka'!A330,'ORP Blatná'!E:AJ,15,0)&amp;"; "&amp;VLOOKUP('Souhrnná tabulka'!A330,'ORP Blatná'!E:AJ,19,0)</f>
        <v>3442; ortofoto, streetview</v>
      </c>
      <c r="E330" s="1" t="str">
        <f>VLOOKUP('Souhrnná tabulka'!A330,'ORP Blatná'!E:AJ,21,0)&amp;"; "&amp;VLOOKUP('Souhrnná tabulka'!A330,'ORP Blatná'!E:AJ,25,0)</f>
        <v>0; studny</v>
      </c>
      <c r="F330" s="1" t="str">
        <f>VLOOKUP('Souhrnná tabulka'!A330,'ORP Blatná'!E:AJ,27,0)&amp;"; "&amp;VLOOKUP('Souhrnná tabulka'!A330,'ORP Blatná'!E:AJ,31,0)</f>
        <v>4982; ÚAP</v>
      </c>
      <c r="G330" s="1" t="str">
        <f>"VO - "&amp;VLOOKUP('Souhrnná tabulka'!A330,'ORP Blatná'!E:AJ,20,0)&amp;"; vodovod - "&amp;VLOOKUP('Souhrnná tabulka'!A330,'ORP Blatná'!E:AJ,26,0)&amp;"; kanalizace - "&amp;VLOOKUP('Souhrnná tabulka'!A330,'ORP Blatná'!E:AJ,32,0)</f>
        <v>VO - obec; vodovod - ; kanalizace - obec</v>
      </c>
    </row>
    <row r="331" spans="1:7" x14ac:dyDescent="0.25">
      <c r="A331" s="1">
        <v>330</v>
      </c>
      <c r="B331" s="1" t="s">
        <v>314</v>
      </c>
      <c r="C331" s="1" t="s">
        <v>428</v>
      </c>
      <c r="D331" s="1" t="str">
        <f>VLOOKUP('Souhrnná tabulka'!A331,'ORP Tábor'!E:AJ,15,0)&amp;"; "&amp;VLOOKUP('Souhrnná tabulka'!A331,'ORP Tábor'!E:AJ,19,0)</f>
        <v>2469; ortofoto, streetview</v>
      </c>
      <c r="E331" s="1" t="str">
        <f>VLOOKUP('Souhrnná tabulka'!A331,'ORP Tábor'!E:AJ,21,0)&amp;"; "&amp;VLOOKUP('Souhrnná tabulka'!A331,'ORP Tábor'!E:AJ,25,0)</f>
        <v>4004; ÚAP</v>
      </c>
      <c r="F331" s="1" t="str">
        <f>VLOOKUP('Souhrnná tabulka'!A331,'ORP Tábor'!E:AJ,27,0)&amp;"; "&amp;VLOOKUP('Souhrnná tabulka'!A331,'ORP Tábor'!E:AJ,31,0)</f>
        <v>737; ÚAP</v>
      </c>
      <c r="G331" s="1" t="str">
        <f>"VO - "&amp;VLOOKUP('Souhrnná tabulka'!A331,'ORP Tábor'!E:AJ,20,0)&amp;"; vodovod - "&amp;VLOOKUP('Souhrnná tabulka'!A331,'ORP Tábor'!E:AJ,26,0)&amp;"; kanalizace - "&amp;VLOOKUP('Souhrnná tabulka'!A331,'ORP Tábor'!E:AJ,32,0)</f>
        <v>VO - obec; vodovod - nedohledatelný správce; kanalizace - nedohledatelný správce</v>
      </c>
    </row>
    <row r="332" spans="1:7" x14ac:dyDescent="0.25">
      <c r="A332" s="1">
        <v>331</v>
      </c>
      <c r="B332" s="1" t="s">
        <v>488</v>
      </c>
      <c r="C332" s="1" t="s">
        <v>478</v>
      </c>
      <c r="D332" s="1" t="str">
        <f>VLOOKUP('Souhrnná tabulka'!A332,'ORP Prachatice'!E:AJ,15,0)&amp;"; "&amp;VLOOKUP('Souhrnná tabulka'!A332,'ORP Prachatice'!E:AJ,19,0)</f>
        <v>1458; ortofoto, streetview</v>
      </c>
      <c r="E332" s="1" t="str">
        <f>VLOOKUP('Souhrnná tabulka'!A332,'ORP Prachatice'!E:AJ,21,0)&amp;"; "&amp;VLOOKUP('Souhrnná tabulka'!A332,'ORP Prachatice'!E:AJ,25,0)</f>
        <v>0; ÚAP</v>
      </c>
      <c r="F332" s="1" t="str">
        <f>VLOOKUP('Souhrnná tabulka'!A332,'ORP Prachatice'!E:AJ,27,0)&amp;"; "&amp;VLOOKUP('Souhrnná tabulka'!A332,'ORP Prachatice'!E:AJ,31,0)</f>
        <v>0; ÚAP</v>
      </c>
      <c r="G332" s="1" t="str">
        <f>"VO - "&amp;VLOOKUP('Souhrnná tabulka'!A332,'ORP Prachatice'!E:AJ,20,0)&amp;"; vodovod - "&amp;VLOOKUP('Souhrnná tabulka'!A332,'ORP Prachatice'!E:AJ,26,0)&amp;"; kanalizace - "&amp;VLOOKUP('Souhrnná tabulka'!A332,'ORP Prachatice'!E:AJ,32,0)</f>
        <v>VO - obec; vodovod - ČEVAK + Město Prachatice; kanalizace - obec + ČEVAK + Město Prachatice + nedohledatelný správce</v>
      </c>
    </row>
    <row r="333" spans="1:7" x14ac:dyDescent="0.25">
      <c r="A333" s="1">
        <v>332</v>
      </c>
      <c r="B333" s="1" t="s">
        <v>38</v>
      </c>
      <c r="C333" s="1" t="s">
        <v>478</v>
      </c>
      <c r="D333" s="1" t="str">
        <f>VLOOKUP('Souhrnná tabulka'!A333,'ORP Prachatice'!E:AJ,15,0)&amp;"; "&amp;VLOOKUP('Souhrnná tabulka'!A333,'ORP Prachatice'!E:AJ,19,0)</f>
        <v>3022; ortofoto, streetview</v>
      </c>
      <c r="E333" s="1" t="str">
        <f>VLOOKUP('Souhrnná tabulka'!A333,'ORP Prachatice'!E:AJ,21,0)&amp;"; "&amp;VLOOKUP('Souhrnná tabulka'!A333,'ORP Prachatice'!E:AJ,25,0)</f>
        <v>6859; ÚAP</v>
      </c>
      <c r="F333" s="1" t="str">
        <f>VLOOKUP('Souhrnná tabulka'!A333,'ORP Prachatice'!E:AJ,27,0)&amp;"; "&amp;VLOOKUP('Souhrnná tabulka'!A333,'ORP Prachatice'!E:AJ,31,0)</f>
        <v>2147; ÚAP</v>
      </c>
      <c r="G333" s="1" t="str">
        <f>"VO - "&amp;VLOOKUP('Souhrnná tabulka'!A333,'ORP Prachatice'!E:AJ,20,0)&amp;"; vodovod - "&amp;VLOOKUP('Souhrnná tabulka'!A333,'ORP Prachatice'!E:AJ,26,0)&amp;"; kanalizace - "&amp;VLOOKUP('Souhrnná tabulka'!A333,'ORP Prachatice'!E:AJ,32,0)</f>
        <v>VO - obec; vodovod - obec; kanalizace - nedohledatelný správce</v>
      </c>
    </row>
    <row r="334" spans="1:7" x14ac:dyDescent="0.25">
      <c r="A334" s="1">
        <v>333</v>
      </c>
      <c r="B334" s="1" t="s">
        <v>336</v>
      </c>
      <c r="C334" s="1" t="s">
        <v>350</v>
      </c>
      <c r="D334" s="1" t="str">
        <f>VLOOKUP('Souhrnná tabulka'!A334,'ORP Strakonice'!E:AJ,15,0)&amp;"; "&amp;VLOOKUP('Souhrnná tabulka'!A334,'ORP Strakonice'!E:AJ,19,0)</f>
        <v>3141; ortofoto, streetview</v>
      </c>
      <c r="E334" s="1" t="str">
        <f>VLOOKUP('Souhrnná tabulka'!A334,'ORP Strakonice'!E:AJ,21,0)&amp;"; "&amp;VLOOKUP('Souhrnná tabulka'!A334,'ORP Strakonice'!E:AJ,25,0)</f>
        <v>6315; ÚAP</v>
      </c>
      <c r="F334" s="1" t="str">
        <f>VLOOKUP('Souhrnná tabulka'!A334,'ORP Strakonice'!E:AJ,27,0)&amp;"; "&amp;VLOOKUP('Souhrnná tabulka'!A334,'ORP Strakonice'!E:AJ,31,0)</f>
        <v>2900; ÚAP</v>
      </c>
      <c r="G334" s="1" t="str">
        <f>"VO - "&amp;VLOOKUP('Souhrnná tabulka'!A334,'ORP Strakonice'!E:AJ,20,0)&amp;"; vodovod - "&amp;VLOOKUP('Souhrnná tabulka'!A334,'ORP Strakonice'!E:AJ,26,0)&amp;"; kanalizace - "&amp;VLOOKUP('Souhrnná tabulka'!A334,'ORP Strakonice'!E:AJ,32,0)</f>
        <v>VO - obec; vodovod - Město Strakonice; kanalizace - Město Strakonice</v>
      </c>
    </row>
    <row r="335" spans="1:7" x14ac:dyDescent="0.25">
      <c r="A335" s="1">
        <v>334</v>
      </c>
      <c r="B335" s="1" t="s">
        <v>310</v>
      </c>
      <c r="C335" s="1" t="s">
        <v>350</v>
      </c>
      <c r="D335" s="1" t="str">
        <f>VLOOKUP('Souhrnná tabulka'!A335,'ORP Strakonice'!E:AJ,15,0)&amp;"; "&amp;VLOOKUP('Souhrnná tabulka'!A335,'ORP Strakonice'!E:AJ,19,0)</f>
        <v>2387; ortofoto, streetview</v>
      </c>
      <c r="E335" s="1" t="str">
        <f>VLOOKUP('Souhrnná tabulka'!A335,'ORP Strakonice'!E:AJ,21,0)&amp;"; "&amp;VLOOKUP('Souhrnná tabulka'!A335,'ORP Strakonice'!E:AJ,25,0)</f>
        <v>2917; ÚAP</v>
      </c>
      <c r="F335" s="1" t="str">
        <f>VLOOKUP('Souhrnná tabulka'!A335,'ORP Strakonice'!E:AJ,27,0)&amp;"; "&amp;VLOOKUP('Souhrnná tabulka'!A335,'ORP Strakonice'!E:AJ,31,0)</f>
        <v>4050; ÚAP</v>
      </c>
      <c r="G335" s="1" t="str">
        <f>"VO - "&amp;VLOOKUP('Souhrnná tabulka'!A335,'ORP Strakonice'!E:AJ,20,0)&amp;"; vodovod - "&amp;VLOOKUP('Souhrnná tabulka'!A335,'ORP Strakonice'!E:AJ,26,0)&amp;"; kanalizace - "&amp;VLOOKUP('Souhrnná tabulka'!A335,'ORP Strakonice'!E:AJ,32,0)</f>
        <v>VO - obec; vodovod - nedohledatelný správce; kanalizace - nedohledatelný správce</v>
      </c>
    </row>
    <row r="336" spans="1:7" x14ac:dyDescent="0.25">
      <c r="A336" s="1">
        <v>335</v>
      </c>
      <c r="B336" s="1" t="s">
        <v>256</v>
      </c>
      <c r="C336" s="1" t="s">
        <v>201</v>
      </c>
      <c r="D336" s="1" t="str">
        <f>VLOOKUP('Souhrnná tabulka'!A336,'ORP České Budějovice'!E:AJ,15,0)&amp;"; "&amp;VLOOKUP('Souhrnná tabulka'!A336,'ORP České Budějovice'!E:AJ,19,0)</f>
        <v>3313; ortofoto, streetview</v>
      </c>
      <c r="E336" s="1" t="str">
        <f>VLOOKUP('Souhrnná tabulka'!A336,'ORP České Budějovice'!E:AJ,21,0)&amp;"; "&amp;VLOOKUP('Souhrnná tabulka'!A336,'ORP České Budějovice'!E:AJ,25,0)</f>
        <v>2769; ÚAP</v>
      </c>
      <c r="F336" s="1" t="str">
        <f>VLOOKUP('Souhrnná tabulka'!A336,'ORP České Budějovice'!E:AJ,27,0)&amp;"; "&amp;VLOOKUP('Souhrnná tabulka'!A336,'ORP České Budějovice'!E:AJ,31,0)</f>
        <v>1256; ÚAP</v>
      </c>
      <c r="G336" s="1" t="str">
        <f>"VO - "&amp;VLOOKUP('Souhrnná tabulka'!A336,'ORP České Budějovice'!E:AJ,20,0)&amp;"; vodovod - "&amp;VLOOKUP('Souhrnná tabulka'!A336,'ORP České Budějovice'!E:AJ,26,0)&amp;"; kanalizace - "&amp;VLOOKUP('Souhrnná tabulka'!A336,'ORP České Budějovice'!E:AJ,32,0)</f>
        <v>VO - obec; vodovod - obec + Město České Budějovice; kanalizace - obec</v>
      </c>
    </row>
    <row r="337" spans="1:7" x14ac:dyDescent="0.25">
      <c r="A337" s="1">
        <v>336</v>
      </c>
      <c r="B337" s="1" t="s">
        <v>123</v>
      </c>
      <c r="C337" s="1" t="s">
        <v>281</v>
      </c>
      <c r="D337" s="1" t="str">
        <f>VLOOKUP('Souhrnná tabulka'!A337,'ORP Český Krumlov'!E:AJ,15,0)&amp;"; "&amp;VLOOKUP('Souhrnná tabulka'!A337,'ORP Český Krumlov'!E:AJ,19,0)</f>
        <v>2783; ortofoto, streetview</v>
      </c>
      <c r="E337" s="1" t="str">
        <f>VLOOKUP('Souhrnná tabulka'!A337,'ORP Český Krumlov'!E:AJ,21,0)&amp;"; "&amp;VLOOKUP('Souhrnná tabulka'!A337,'ORP Český Krumlov'!E:AJ,25,0)</f>
        <v>; ÚAP</v>
      </c>
      <c r="F337" s="1" t="str">
        <f>VLOOKUP('Souhrnná tabulka'!A337,'ORP Český Krumlov'!E:AJ,27,0)&amp;"; "&amp;VLOOKUP('Souhrnná tabulka'!A337,'ORP Český Krumlov'!E:AJ,31,0)</f>
        <v>5932; ÚAP</v>
      </c>
      <c r="G337" s="1" t="str">
        <f>"VO - "&amp;VLOOKUP('Souhrnná tabulka'!A337,'ORP Český Krumlov'!E:AJ,20,0)&amp;"; vodovod - "&amp;VLOOKUP('Souhrnná tabulka'!A337,'ORP Český Krumlov'!E:AJ,26,0)&amp;"; kanalizace - "&amp;VLOOKUP('Souhrnná tabulka'!A337,'ORP Český Krumlov'!E:AJ,32,0)</f>
        <v xml:space="preserve">VO - obec; vodovod - ČEVAK; kanalizace - ČEVAK + nedohledatelný správce </v>
      </c>
    </row>
    <row r="338" spans="1:7" x14ac:dyDescent="0.25">
      <c r="A338" s="1">
        <v>337</v>
      </c>
      <c r="B338" s="1" t="s">
        <v>453</v>
      </c>
      <c r="C338" s="1" t="s">
        <v>483</v>
      </c>
      <c r="D338" s="1" t="str">
        <f>VLOOKUP('Souhrnná tabulka'!A338,'ORP Milevsko'!E:AJ,15,0)&amp;"; "&amp;VLOOKUP('Souhrnná tabulka'!A338,'ORP Milevsko'!E:AJ,19,0)</f>
        <v>4837; ortofoto, streetview</v>
      </c>
      <c r="E338" s="1" t="str">
        <f>VLOOKUP('Souhrnná tabulka'!A338,'ORP Milevsko'!E:AJ,21,0)&amp;"; "&amp;VLOOKUP('Souhrnná tabulka'!A338,'ORP Milevsko'!E:AJ,25,0)</f>
        <v>7857; ÚAP</v>
      </c>
      <c r="F338" s="1" t="str">
        <f>VLOOKUP('Souhrnná tabulka'!A338,'ORP Milevsko'!E:AJ,27,0)&amp;"; "&amp;VLOOKUP('Souhrnná tabulka'!A338,'ORP Milevsko'!E:AJ,31,0)</f>
        <v>3844; ÚAP</v>
      </c>
      <c r="G338" s="1" t="str">
        <f>"VO - "&amp;VLOOKUP('Souhrnná tabulka'!A338,'ORP Milevsko'!E:AJ,20,0)&amp;"; vodovod - "&amp;VLOOKUP('Souhrnná tabulka'!A338,'ORP Milevsko'!E:AJ,26,0)&amp;"; kanalizace - "&amp;VLOOKUP('Souhrnná tabulka'!A338,'ORP Milevsko'!E:AJ,32,0)</f>
        <v>VO - obec; vodovod - Město Milevsko; kanalizace - Město Milevsko</v>
      </c>
    </row>
    <row r="339" spans="1:7" x14ac:dyDescent="0.25">
      <c r="A339" s="1">
        <v>338</v>
      </c>
      <c r="B339" s="1" t="s">
        <v>396</v>
      </c>
      <c r="C339" s="1" t="s">
        <v>416</v>
      </c>
      <c r="D339" s="1" t="str">
        <f>VLOOKUP('Souhrnná tabulka'!A339,'ORP Soběslav'!E:AJ,15,0)&amp;"; "&amp;VLOOKUP('Souhrnná tabulka'!A339,'ORP Soběslav'!E:AJ,19,0)</f>
        <v>2893; ortofoto, streetview</v>
      </c>
      <c r="E339" s="1" t="str">
        <f>VLOOKUP('Souhrnná tabulka'!A339,'ORP Soběslav'!E:AJ,21,0)&amp;"; "&amp;VLOOKUP('Souhrnná tabulka'!A339,'ORP Soběslav'!E:AJ,25,0)</f>
        <v>0; data nejsou k dispozici</v>
      </c>
      <c r="F339" s="1" t="str">
        <f>VLOOKUP('Souhrnná tabulka'!A339,'ORP Soběslav'!E:AJ,27,0)&amp;"; "&amp;VLOOKUP('Souhrnná tabulka'!A339,'ORP Soběslav'!E:AJ,31,0)</f>
        <v>0; data nejsou k dispozici</v>
      </c>
      <c r="G339" s="1" t="str">
        <f>"VO - "&amp;VLOOKUP('Souhrnná tabulka'!A339,'ORP Soběslav'!E:AJ,20,0)&amp;"; vodovod - "&amp;VLOOKUP('Souhrnná tabulka'!A339,'ORP Soběslav'!E:AJ,26,0)&amp;"; kanalizace - "&amp;VLOOKUP('Souhrnná tabulka'!A339,'ORP Soběslav'!E:AJ,32,0)</f>
        <v>VO - obec; vodovod - nedohledatelný správce; kanalizace - nedohledatelný správce</v>
      </c>
    </row>
    <row r="340" spans="1:7" x14ac:dyDescent="0.25">
      <c r="A340" s="1">
        <v>339</v>
      </c>
      <c r="B340" s="1" t="s">
        <v>490</v>
      </c>
      <c r="C340" s="1" t="s">
        <v>226</v>
      </c>
      <c r="D340" s="1" t="str">
        <f>VLOOKUP('Souhrnná tabulka'!A340,'ORP Písek'!E:AJ,15,0)&amp;"; "&amp;VLOOKUP('Souhrnná tabulka'!A340,'ORP Písek'!E:AJ,19,0)</f>
        <v>3853; ortofoto, streetview</v>
      </c>
      <c r="E340" s="1" t="str">
        <f>VLOOKUP('Souhrnná tabulka'!A340,'ORP Písek'!E:AJ,21,0)&amp;"; "&amp;VLOOKUP('Souhrnná tabulka'!A340,'ORP Písek'!E:AJ,25,0)</f>
        <v>3439; ÚAP</v>
      </c>
      <c r="F340" s="1" t="str">
        <f>VLOOKUP('Souhrnná tabulka'!A340,'ORP Písek'!E:AJ,27,0)&amp;"; "&amp;VLOOKUP('Souhrnná tabulka'!A340,'ORP Písek'!E:AJ,31,0)</f>
        <v>4318; ÚAP</v>
      </c>
      <c r="G340" s="1" t="str">
        <f>"VO - "&amp;VLOOKUP('Souhrnná tabulka'!A340,'ORP Písek'!E:AJ,20,0)&amp;"; vodovod - "&amp;VLOOKUP('Souhrnná tabulka'!A340,'ORP Písek'!E:AJ,26,0)&amp;"; kanalizace - "&amp;VLOOKUP('Souhrnná tabulka'!A340,'ORP Písek'!E:AJ,32,0)</f>
        <v>VO - obec; vodovod - obec; kanalizace - obec</v>
      </c>
    </row>
    <row r="341" spans="1:7" x14ac:dyDescent="0.25">
      <c r="A341" s="1">
        <v>340</v>
      </c>
      <c r="B341" s="1" t="s">
        <v>383</v>
      </c>
      <c r="C341" s="1" t="s">
        <v>70</v>
      </c>
      <c r="D341" s="1" t="str">
        <f>VLOOKUP('Souhrnná tabulka'!A341,'ORP Blatná'!E:AJ,15,0)&amp;"; "&amp;VLOOKUP('Souhrnná tabulka'!A341,'ORP Blatná'!E:AJ,19,0)</f>
        <v>2715; ortofoto, streetview</v>
      </c>
      <c r="E341" s="1" t="str">
        <f>VLOOKUP('Souhrnná tabulka'!A341,'ORP Blatná'!E:AJ,21,0)&amp;"; "&amp;VLOOKUP('Souhrnná tabulka'!A341,'ORP Blatná'!E:AJ,25,0)</f>
        <v>; ÚAP</v>
      </c>
      <c r="F341" s="1" t="str">
        <f>VLOOKUP('Souhrnná tabulka'!A341,'ORP Blatná'!E:AJ,27,0)&amp;"; "&amp;VLOOKUP('Souhrnná tabulka'!A341,'ORP Blatná'!E:AJ,31,0)</f>
        <v>3290; ÚAP</v>
      </c>
      <c r="G341" s="1" t="str">
        <f>"VO - "&amp;VLOOKUP('Souhrnná tabulka'!A341,'ORP Blatná'!E:AJ,20,0)&amp;"; vodovod - "&amp;VLOOKUP('Souhrnná tabulka'!A341,'ORP Blatná'!E:AJ,26,0)&amp;"; kanalizace - "&amp;VLOOKUP('Souhrnná tabulka'!A341,'ORP Blatná'!E:AJ,32,0)</f>
        <v>VO - obec; vodovod - ČEVAK ; kanalizace - obec</v>
      </c>
    </row>
    <row r="342" spans="1:7" x14ac:dyDescent="0.25">
      <c r="A342" s="1">
        <v>341</v>
      </c>
      <c r="B342" s="1" t="s">
        <v>382</v>
      </c>
      <c r="C342" s="1" t="s">
        <v>350</v>
      </c>
      <c r="D342" s="1" t="str">
        <f>VLOOKUP('Souhrnná tabulka'!A342,'ORP Strakonice'!E:AJ,15,0)&amp;"; "&amp;VLOOKUP('Souhrnná tabulka'!A342,'ORP Strakonice'!E:AJ,19,0)</f>
        <v>2282; ortofoto, streetview</v>
      </c>
      <c r="E342" s="1" t="str">
        <f>VLOOKUP('Souhrnná tabulka'!A342,'ORP Strakonice'!E:AJ,21,0)&amp;"; "&amp;VLOOKUP('Souhrnná tabulka'!A342,'ORP Strakonice'!E:AJ,25,0)</f>
        <v>9184; ÚAP</v>
      </c>
      <c r="F342" s="1" t="str">
        <f>VLOOKUP('Souhrnná tabulka'!A342,'ORP Strakonice'!E:AJ,27,0)&amp;"; "&amp;VLOOKUP('Souhrnná tabulka'!A342,'ORP Strakonice'!E:AJ,31,0)</f>
        <v>4325; ÚAP</v>
      </c>
      <c r="G342" s="1" t="str">
        <f>"VO - "&amp;VLOOKUP('Souhrnná tabulka'!A342,'ORP Strakonice'!E:AJ,20,0)&amp;"; vodovod - "&amp;VLOOKUP('Souhrnná tabulka'!A342,'ORP Strakonice'!E:AJ,26,0)&amp;"; kanalizace - "&amp;VLOOKUP('Souhrnná tabulka'!A342,'ORP Strakonice'!E:AJ,32,0)</f>
        <v>VO - obec; vodovod - Technické služby Strakonice s.r.o., ČEVAK; kanalizace - Technické služby Strakonice s.r.o.</v>
      </c>
    </row>
    <row r="343" spans="1:7" x14ac:dyDescent="0.25">
      <c r="A343" s="1">
        <v>342</v>
      </c>
      <c r="B343" s="1" t="s">
        <v>353</v>
      </c>
      <c r="C343" s="1" t="s">
        <v>236</v>
      </c>
      <c r="D343" s="1" t="str">
        <f>VLOOKUP('Souhrnná tabulka'!A343,'ORP Vimperk'!E:AJ,15,0)&amp;"; "&amp;VLOOKUP('Souhrnná tabulka'!A343,'ORP Vimperk'!E:AJ,19,0)</f>
        <v>2187; ortofoto, streetview</v>
      </c>
      <c r="E343" s="1" t="str">
        <f>VLOOKUP('Souhrnná tabulka'!A343,'ORP Vimperk'!E:AJ,21,0)&amp;"; "&amp;VLOOKUP('Souhrnná tabulka'!A343,'ORP Vimperk'!E:AJ,25,0)</f>
        <v>0; ÚAP</v>
      </c>
      <c r="F343" s="1" t="str">
        <f>VLOOKUP('Souhrnná tabulka'!A343,'ORP Vimperk'!E:AJ,27,0)&amp;"; "&amp;VLOOKUP('Souhrnná tabulka'!A343,'ORP Vimperk'!E:AJ,31,0)</f>
        <v>0; ÚAP</v>
      </c>
      <c r="G343" s="1" t="str">
        <f>"VO - "&amp;VLOOKUP('Souhrnná tabulka'!A343,'ORP Vimperk'!E:AJ,20,0)&amp;"; vodovod - "&amp;VLOOKUP('Souhrnná tabulka'!A343,'ORP Vimperk'!E:AJ,26,0)&amp;"; kanalizace - "&amp;VLOOKUP('Souhrnná tabulka'!A343,'ORP Vimperk'!E:AJ,32,0)</f>
        <v>VO - obec; vodovod - ČEVAK; kanalizace - ČEVAK</v>
      </c>
    </row>
    <row r="344" spans="1:7" x14ac:dyDescent="0.25">
      <c r="A344" s="1">
        <v>343</v>
      </c>
      <c r="B344" s="1" t="s">
        <v>169</v>
      </c>
      <c r="C344" s="1" t="s">
        <v>70</v>
      </c>
      <c r="D344" s="1" t="str">
        <f>VLOOKUP('Souhrnná tabulka'!A344,'ORP Blatná'!E:AJ,15,0)&amp;"; "&amp;VLOOKUP('Souhrnná tabulka'!A344,'ORP Blatná'!E:AJ,19,0)</f>
        <v>2091; ortofoto, streetview</v>
      </c>
      <c r="E344" s="1" t="str">
        <f>VLOOKUP('Souhrnná tabulka'!A344,'ORP Blatná'!E:AJ,21,0)&amp;"; "&amp;VLOOKUP('Souhrnná tabulka'!A344,'ORP Blatná'!E:AJ,25,0)</f>
        <v>0; studny</v>
      </c>
      <c r="F344" s="1" t="str">
        <f>VLOOKUP('Souhrnná tabulka'!A344,'ORP Blatná'!E:AJ,27,0)&amp;"; "&amp;VLOOKUP('Souhrnná tabulka'!A344,'ORP Blatná'!E:AJ,31,0)</f>
        <v>1578; ÚAP</v>
      </c>
      <c r="G344" s="1" t="str">
        <f>"VO - "&amp;VLOOKUP('Souhrnná tabulka'!A344,'ORP Blatná'!E:AJ,20,0)&amp;"; vodovod - "&amp;VLOOKUP('Souhrnná tabulka'!A344,'ORP Blatná'!E:AJ,26,0)&amp;"; kanalizace - "&amp;VLOOKUP('Souhrnná tabulka'!A344,'ORP Blatná'!E:AJ,32,0)</f>
        <v>VO - obec; vodovod - ; kanalizace - nedohledatelný správce</v>
      </c>
    </row>
    <row r="345" spans="1:7" x14ac:dyDescent="0.25">
      <c r="A345" s="1">
        <v>344</v>
      </c>
      <c r="B345" s="1" t="s">
        <v>234</v>
      </c>
      <c r="C345" s="1" t="s">
        <v>416</v>
      </c>
      <c r="D345" s="1" t="str">
        <f>VLOOKUP('Souhrnná tabulka'!A345,'ORP Soběslav'!E:AJ,15,0)&amp;"; "&amp;VLOOKUP('Souhrnná tabulka'!A345,'ORP Soběslav'!E:AJ,19,0)</f>
        <v>4012; ortofoto, streetview</v>
      </c>
      <c r="E345" s="1" t="str">
        <f>VLOOKUP('Souhrnná tabulka'!A345,'ORP Soběslav'!E:AJ,21,0)&amp;"; "&amp;VLOOKUP('Souhrnná tabulka'!A345,'ORP Soběslav'!E:AJ,25,0)</f>
        <v>0; ÚAP</v>
      </c>
      <c r="F345" s="1" t="str">
        <f>VLOOKUP('Souhrnná tabulka'!A345,'ORP Soběslav'!E:AJ,27,0)&amp;"; "&amp;VLOOKUP('Souhrnná tabulka'!A345,'ORP Soběslav'!E:AJ,31,0)</f>
        <v>0; není k dispozici</v>
      </c>
      <c r="G345" s="1" t="str">
        <f>"VO - "&amp;VLOOKUP('Souhrnná tabulka'!A345,'ORP Soběslav'!E:AJ,20,0)&amp;"; vodovod - "&amp;VLOOKUP('Souhrnná tabulka'!A345,'ORP Soběslav'!E:AJ,26,0)&amp;"; kanalizace - "&amp;VLOOKUP('Souhrnná tabulka'!A345,'ORP Soběslav'!E:AJ,32,0)</f>
        <v>VO - obec; vodovod - ČEVAK; kanalizace - nedohledatelný správce</v>
      </c>
    </row>
    <row r="346" spans="1:7" x14ac:dyDescent="0.25">
      <c r="A346" s="1">
        <v>345</v>
      </c>
      <c r="B346" s="1" t="s">
        <v>612</v>
      </c>
      <c r="C346" s="1" t="s">
        <v>416</v>
      </c>
      <c r="D346" s="1" t="str">
        <f>VLOOKUP('Souhrnná tabulka'!A346,'ORP Soběslav'!E:AJ,15,0)&amp;"; "&amp;VLOOKUP('Souhrnná tabulka'!A346,'ORP Soběslav'!E:AJ,19,0)</f>
        <v>2538; ortofoto, streetview</v>
      </c>
      <c r="E346" s="1" t="str">
        <f>VLOOKUP('Souhrnná tabulka'!A346,'ORP Soběslav'!E:AJ,21,0)&amp;"; "&amp;VLOOKUP('Souhrnná tabulka'!A346,'ORP Soběslav'!E:AJ,25,0)</f>
        <v>0; ÚAP</v>
      </c>
      <c r="F346" s="1" t="str">
        <f>VLOOKUP('Souhrnná tabulka'!A346,'ORP Soběslav'!E:AJ,27,0)&amp;"; "&amp;VLOOKUP('Souhrnná tabulka'!A346,'ORP Soběslav'!E:AJ,31,0)</f>
        <v>0; ÚAP</v>
      </c>
      <c r="G346" s="1" t="str">
        <f>"VO - "&amp;VLOOKUP('Souhrnná tabulka'!A346,'ORP Soběslav'!E:AJ,20,0)&amp;"; vodovod - "&amp;VLOOKUP('Souhrnná tabulka'!A346,'ORP Soběslav'!E:AJ,26,0)&amp;"; kanalizace - "&amp;VLOOKUP('Souhrnná tabulka'!A346,'ORP Soběslav'!E:AJ,32,0)</f>
        <v>VO - obec; vodovod - Jihočeský vodárenský svaz; kanalizace - ČEVAK, Správa železnic</v>
      </c>
    </row>
    <row r="347" spans="1:7" x14ac:dyDescent="0.25">
      <c r="A347" s="1">
        <v>346</v>
      </c>
      <c r="B347" s="1" t="s">
        <v>141</v>
      </c>
      <c r="C347" s="1" t="s">
        <v>201</v>
      </c>
      <c r="D347" s="1" t="str">
        <f>VLOOKUP('Souhrnná tabulka'!A347,'ORP České Budějovice'!E:AJ,15,0)&amp;"; "&amp;VLOOKUP('Souhrnná tabulka'!A347,'ORP České Budějovice'!E:AJ,19,0)</f>
        <v>2078; ortofoto, streetview</v>
      </c>
      <c r="E347" s="1" t="str">
        <f>VLOOKUP('Souhrnná tabulka'!A347,'ORP České Budějovice'!E:AJ,21,0)&amp;"; "&amp;VLOOKUP('Souhrnná tabulka'!A347,'ORP České Budějovice'!E:AJ,25,0)</f>
        <v>0; ÚAP</v>
      </c>
      <c r="F347" s="1" t="str">
        <f>VLOOKUP('Souhrnná tabulka'!A347,'ORP České Budějovice'!E:AJ,27,0)&amp;"; "&amp;VLOOKUP('Souhrnná tabulka'!A347,'ORP České Budějovice'!E:AJ,31,0)</f>
        <v>1973; ÚAP</v>
      </c>
      <c r="G347" s="1" t="str">
        <f>"VO - "&amp;VLOOKUP('Souhrnná tabulka'!A347,'ORP České Budějovice'!E:AJ,20,0)&amp;"; vodovod - "&amp;VLOOKUP('Souhrnná tabulka'!A347,'ORP České Budějovice'!E:AJ,26,0)&amp;"; kanalizace - "&amp;VLOOKUP('Souhrnná tabulka'!A347,'ORP České Budějovice'!E:AJ,32,0)</f>
        <v>VO - obec; vodovod - ČEVAK; kanalizace - obec</v>
      </c>
    </row>
    <row r="348" spans="1:7" x14ac:dyDescent="0.25">
      <c r="A348" s="1">
        <v>347</v>
      </c>
      <c r="B348" s="1" t="s">
        <v>510</v>
      </c>
      <c r="C348" s="1" t="s">
        <v>298</v>
      </c>
      <c r="D348" s="1" t="str">
        <f>VLOOKUP('Souhrnná tabulka'!A348,'ORP Dačice'!E:AJ,15,0)&amp;"; "&amp;VLOOKUP('Souhrnná tabulka'!A348,'ORP Dačice'!E:AJ,19,0)</f>
        <v>2389; ortofoto, streetview</v>
      </c>
      <c r="E348" s="1" t="str">
        <f>VLOOKUP('Souhrnná tabulka'!A348,'ORP Dačice'!E:AJ,21,0)&amp;"; "&amp;VLOOKUP('Souhrnná tabulka'!A348,'ORP Dačice'!E:AJ,25,0)</f>
        <v>3852; ÚAP</v>
      </c>
      <c r="F348" s="1" t="str">
        <f>VLOOKUP('Souhrnná tabulka'!A348,'ORP Dačice'!E:AJ,27,0)&amp;"; "&amp;VLOOKUP('Souhrnná tabulka'!A348,'ORP Dačice'!E:AJ,31,0)</f>
        <v>4815; ÚAP</v>
      </c>
      <c r="G348" s="1" t="str">
        <f>"VO - "&amp;VLOOKUP('Souhrnná tabulka'!A348,'ORP Dačice'!E:AJ,20,0)&amp;"; vodovod - "&amp;VLOOKUP('Souhrnná tabulka'!A348,'ORP Dačice'!E:AJ,26,0)&amp;"; kanalizace - "&amp;VLOOKUP('Souhrnná tabulka'!A348,'ORP Dačice'!E:AJ,32,0)</f>
        <v>VO - obec; vodovod - obec; kanalizace - obec</v>
      </c>
    </row>
    <row r="349" spans="1:7" x14ac:dyDescent="0.25">
      <c r="A349" s="1">
        <v>348</v>
      </c>
      <c r="B349" s="1" t="s">
        <v>241</v>
      </c>
      <c r="C349" s="1" t="s">
        <v>478</v>
      </c>
      <c r="D349" s="1" t="str">
        <f>VLOOKUP('Souhrnná tabulka'!A349,'ORP Prachatice'!E:AJ,15,0)&amp;"; "&amp;VLOOKUP('Souhrnná tabulka'!A349,'ORP Prachatice'!E:AJ,19,0)</f>
        <v>2702; ortofoto, streetview</v>
      </c>
      <c r="E349" s="1" t="str">
        <f>VLOOKUP('Souhrnná tabulka'!A349,'ORP Prachatice'!E:AJ,21,0)&amp;"; "&amp;VLOOKUP('Souhrnná tabulka'!A349,'ORP Prachatice'!E:AJ,25,0)</f>
        <v>5772; ÚAP</v>
      </c>
      <c r="F349" s="1" t="str">
        <f>VLOOKUP('Souhrnná tabulka'!A349,'ORP Prachatice'!E:AJ,27,0)&amp;"; "&amp;VLOOKUP('Souhrnná tabulka'!A349,'ORP Prachatice'!E:AJ,31,0)</f>
        <v>890; ÚAP</v>
      </c>
      <c r="G349" s="1" t="str">
        <f>"VO - "&amp;VLOOKUP('Souhrnná tabulka'!A349,'ORP Prachatice'!E:AJ,20,0)&amp;"; vodovod - "&amp;VLOOKUP('Souhrnná tabulka'!A349,'ORP Prachatice'!E:AJ,26,0)&amp;"; kanalizace - "&amp;VLOOKUP('Souhrnná tabulka'!A349,'ORP Prachatice'!E:AJ,32,0)</f>
        <v>VO - obec; vodovod - obec; kanalizace - obec</v>
      </c>
    </row>
    <row r="350" spans="1:7" x14ac:dyDescent="0.25">
      <c r="A350" s="1">
        <v>349</v>
      </c>
      <c r="B350" s="1" t="s">
        <v>248</v>
      </c>
      <c r="C350" s="1" t="s">
        <v>298</v>
      </c>
      <c r="D350" s="1" t="str">
        <f>VLOOKUP('Souhrnná tabulka'!A350,'ORP Dačice'!E:AJ,15,0)&amp;"; "&amp;VLOOKUP('Souhrnná tabulka'!A350,'ORP Dačice'!E:AJ,19,0)</f>
        <v>2791; ortofoto, streetview</v>
      </c>
      <c r="E350" s="1" t="str">
        <f>VLOOKUP('Souhrnná tabulka'!A350,'ORP Dačice'!E:AJ,21,0)&amp;"; "&amp;VLOOKUP('Souhrnná tabulka'!A350,'ORP Dačice'!E:AJ,25,0)</f>
        <v>7899; ÚAP</v>
      </c>
      <c r="F350" s="1" t="str">
        <f>VLOOKUP('Souhrnná tabulka'!A350,'ORP Dačice'!E:AJ,27,0)&amp;"; "&amp;VLOOKUP('Souhrnná tabulka'!A350,'ORP Dačice'!E:AJ,31,0)</f>
        <v>3256; ÚAP</v>
      </c>
      <c r="G350" s="1" t="str">
        <f>"VO - "&amp;VLOOKUP('Souhrnná tabulka'!A350,'ORP Dačice'!E:AJ,20,0)&amp;"; vodovod - "&amp;VLOOKUP('Souhrnná tabulka'!A350,'ORP Dačice'!E:AJ,26,0)&amp;"; kanalizace - "&amp;VLOOKUP('Souhrnná tabulka'!A350,'ORP Dačice'!E:AJ,32,0)</f>
        <v>VO - obec; vodovod - obec; kanalizace - obec</v>
      </c>
    </row>
    <row r="351" spans="1:7" x14ac:dyDescent="0.25">
      <c r="A351" s="1">
        <v>350</v>
      </c>
      <c r="B351" s="1" t="s">
        <v>332</v>
      </c>
      <c r="C351" s="1" t="s">
        <v>478</v>
      </c>
      <c r="D351" s="1" t="str">
        <f>VLOOKUP('Souhrnná tabulka'!A351,'ORP Prachatice'!E:AJ,15,0)&amp;"; "&amp;VLOOKUP('Souhrnná tabulka'!A351,'ORP Prachatice'!E:AJ,19,0)</f>
        <v>2814; ortofoto, streetview</v>
      </c>
      <c r="E351" s="1" t="str">
        <f>VLOOKUP('Souhrnná tabulka'!A351,'ORP Prachatice'!E:AJ,21,0)&amp;"; "&amp;VLOOKUP('Souhrnná tabulka'!A351,'ORP Prachatice'!E:AJ,25,0)</f>
        <v>6064; ÚAP</v>
      </c>
      <c r="F351" s="1" t="str">
        <f>VLOOKUP('Souhrnná tabulka'!A351,'ORP Prachatice'!E:AJ,27,0)&amp;"; "&amp;VLOOKUP('Souhrnná tabulka'!A351,'ORP Prachatice'!E:AJ,31,0)</f>
        <v>2175; ÚAP</v>
      </c>
      <c r="G351" s="1" t="str">
        <f>"VO - "&amp;VLOOKUP('Souhrnná tabulka'!A351,'ORP Prachatice'!E:AJ,20,0)&amp;"; vodovod - "&amp;VLOOKUP('Souhrnná tabulka'!A351,'ORP Prachatice'!E:AJ,26,0)&amp;"; kanalizace - "&amp;VLOOKUP('Souhrnná tabulka'!A351,'ORP Prachatice'!E:AJ,32,0)</f>
        <v>VO - obec; vodovod - obec; kanalizace - obec</v>
      </c>
    </row>
    <row r="352" spans="1:7" x14ac:dyDescent="0.25">
      <c r="A352" s="1">
        <v>351</v>
      </c>
      <c r="B352" s="1" t="s">
        <v>374</v>
      </c>
      <c r="C352" s="1" t="s">
        <v>416</v>
      </c>
      <c r="D352" s="1" t="str">
        <f>VLOOKUP('Souhrnná tabulka'!A352,'ORP Soběslav'!E:AJ,15,0)&amp;"; "&amp;VLOOKUP('Souhrnná tabulka'!A352,'ORP Soběslav'!E:AJ,19,0)</f>
        <v>3741; ortofoto, streetview</v>
      </c>
      <c r="E352" s="1" t="str">
        <f>VLOOKUP('Souhrnná tabulka'!A352,'ORP Soběslav'!E:AJ,21,0)&amp;"; "&amp;VLOOKUP('Souhrnná tabulka'!A352,'ORP Soběslav'!E:AJ,25,0)</f>
        <v>; není k dispozici</v>
      </c>
      <c r="F352" s="1" t="str">
        <f>VLOOKUP('Souhrnná tabulka'!A352,'ORP Soběslav'!E:AJ,27,0)&amp;"; "&amp;VLOOKUP('Souhrnná tabulka'!A352,'ORP Soběslav'!E:AJ,31,0)</f>
        <v>0; ÚAP</v>
      </c>
      <c r="G352" s="1" t="str">
        <f>"VO - "&amp;VLOOKUP('Souhrnná tabulka'!A352,'ORP Soběslav'!E:AJ,20,0)&amp;"; vodovod - "&amp;VLOOKUP('Souhrnná tabulka'!A352,'ORP Soběslav'!E:AJ,26,0)&amp;"; kanalizace - "&amp;VLOOKUP('Souhrnná tabulka'!A352,'ORP Soběslav'!E:AJ,32,0)</f>
        <v>VO - obec; vodovod - nedohledatelný správce; kanalizace - AQUASERV</v>
      </c>
    </row>
    <row r="353" spans="1:7" x14ac:dyDescent="0.25">
      <c r="A353" s="1">
        <v>352</v>
      </c>
      <c r="B353" s="1" t="s">
        <v>462</v>
      </c>
      <c r="C353" s="1" t="s">
        <v>226</v>
      </c>
      <c r="D353" s="1" t="str">
        <f>VLOOKUP('Souhrnná tabulka'!A353,'ORP Písek'!E:AJ,15,0)&amp;"; "&amp;VLOOKUP('Souhrnná tabulka'!A353,'ORP Písek'!E:AJ,19,0)</f>
        <v>3220; ÚAP</v>
      </c>
      <c r="E353" s="1" t="str">
        <f>VLOOKUP('Souhrnná tabulka'!A353,'ORP Písek'!E:AJ,21,0)&amp;"; "&amp;VLOOKUP('Souhrnná tabulka'!A353,'ORP Písek'!E:AJ,25,0)</f>
        <v>2824; ÚAP</v>
      </c>
      <c r="F353" s="1" t="str">
        <f>VLOOKUP('Souhrnná tabulka'!A353,'ORP Písek'!E:AJ,27,0)&amp;"; "&amp;VLOOKUP('Souhrnná tabulka'!A353,'ORP Písek'!E:AJ,31,0)</f>
        <v>4598; ÚAP</v>
      </c>
      <c r="G353" s="1" t="str">
        <f>"VO - "&amp;VLOOKUP('Souhrnná tabulka'!A353,'ORP Písek'!E:AJ,20,0)&amp;"; vodovod - "&amp;VLOOKUP('Souhrnná tabulka'!A353,'ORP Písek'!E:AJ,26,0)&amp;"; kanalizace - "&amp;VLOOKUP('Souhrnná tabulka'!A353,'ORP Písek'!E:AJ,32,0)</f>
        <v>VO - obec; vodovod - obec; kanalizace - obec</v>
      </c>
    </row>
    <row r="354" spans="1:7" x14ac:dyDescent="0.25">
      <c r="A354" s="1">
        <v>353</v>
      </c>
      <c r="B354" s="1" t="s">
        <v>302</v>
      </c>
      <c r="C354" s="1" t="s">
        <v>236</v>
      </c>
      <c r="D354" s="1" t="str">
        <f>VLOOKUP('Souhrnná tabulka'!A354,'ORP Vimperk'!E:AJ,15,0)&amp;"; "&amp;VLOOKUP('Souhrnná tabulka'!A354,'ORP Vimperk'!E:AJ,19,0)</f>
        <v>1994; ortofoto, streetview</v>
      </c>
      <c r="E354" s="1" t="str">
        <f>VLOOKUP('Souhrnná tabulka'!A354,'ORP Vimperk'!E:AJ,21,0)&amp;"; "&amp;VLOOKUP('Souhrnná tabulka'!A354,'ORP Vimperk'!E:AJ,25,0)</f>
        <v>4355; ÚAP</v>
      </c>
      <c r="F354" s="1" t="str">
        <f>VLOOKUP('Souhrnná tabulka'!A354,'ORP Vimperk'!E:AJ,27,0)&amp;"; "&amp;VLOOKUP('Souhrnná tabulka'!A354,'ORP Vimperk'!E:AJ,31,0)</f>
        <v>3234; ÚAP + kontrola dodaných dat</v>
      </c>
      <c r="G354" s="1" t="str">
        <f>"VO - "&amp;VLOOKUP('Souhrnná tabulka'!A354,'ORP Vimperk'!E:AJ,20,0)&amp;"; vodovod - "&amp;VLOOKUP('Souhrnná tabulka'!A354,'ORP Vimperk'!E:AJ,26,0)&amp;"; kanalizace - "&amp;VLOOKUP('Souhrnná tabulka'!A354,'ORP Vimperk'!E:AJ,32,0)</f>
        <v>VO - obec; vodovod - nedohledatelný správce; kanalizace - nedohledatelný správce</v>
      </c>
    </row>
    <row r="355" spans="1:7" x14ac:dyDescent="0.25">
      <c r="A355" s="1">
        <v>354</v>
      </c>
      <c r="B355" s="1" t="s">
        <v>511</v>
      </c>
      <c r="C355" s="1" t="s">
        <v>475</v>
      </c>
      <c r="D355" s="1" t="str">
        <f>VLOOKUP('Souhrnná tabulka'!A355,'ORP Třeboň'!E:AJ,15,0)&amp;"; "&amp;VLOOKUP('Souhrnná tabulka'!A355,'ORP Třeboň'!E:AJ,19,0)</f>
        <v>3982; ortofoto, streetview</v>
      </c>
      <c r="E355" s="1" t="str">
        <f>VLOOKUP('Souhrnná tabulka'!A355,'ORP Třeboň'!E:AJ,21,0)&amp;"; "&amp;VLOOKUP('Souhrnná tabulka'!A355,'ORP Třeboň'!E:AJ,25,0)</f>
        <v>0; ÚAP</v>
      </c>
      <c r="F355" s="1" t="str">
        <f>VLOOKUP('Souhrnná tabulka'!A355,'ORP Třeboň'!E:AJ,27,0)&amp;"; "&amp;VLOOKUP('Souhrnná tabulka'!A355,'ORP Třeboň'!E:AJ,31,0)</f>
        <v>0; ÚAP</v>
      </c>
      <c r="G355" s="1" t="str">
        <f>"VO - "&amp;VLOOKUP('Souhrnná tabulka'!A355,'ORP Třeboň'!E:AJ,20,0)&amp;"; vodovod - "&amp;VLOOKUP('Souhrnná tabulka'!A355,'ORP Třeboň'!E:AJ,26,0)&amp;"; kanalizace - "&amp;VLOOKUP('Souhrnná tabulka'!A355,'ORP Třeboň'!E:AJ,32,0)</f>
        <v>VO - obec; vodovod - ČEVAK; kanalizace - ČEVAK</v>
      </c>
    </row>
    <row r="356" spans="1:7" x14ac:dyDescent="0.25">
      <c r="A356" s="1">
        <v>355</v>
      </c>
      <c r="B356" s="1" t="s">
        <v>113</v>
      </c>
      <c r="C356" s="1" t="s">
        <v>201</v>
      </c>
      <c r="D356" s="1" t="str">
        <f>VLOOKUP('Souhrnná tabulka'!A356,'ORP České Budějovice'!E:AJ,15,0)&amp;"; "&amp;VLOOKUP('Souhrnná tabulka'!A356,'ORP České Budějovice'!E:AJ,19,0)</f>
        <v>2098; ortofoto, streetview</v>
      </c>
      <c r="E356" s="1" t="str">
        <f>VLOOKUP('Souhrnná tabulka'!A356,'ORP České Budějovice'!E:AJ,21,0)&amp;"; "&amp;VLOOKUP('Souhrnná tabulka'!A356,'ORP České Budějovice'!E:AJ,25,0)</f>
        <v>0; ÚAP</v>
      </c>
      <c r="F356" s="1" t="str">
        <f>VLOOKUP('Souhrnná tabulka'!A356,'ORP České Budějovice'!E:AJ,27,0)&amp;"; "&amp;VLOOKUP('Souhrnná tabulka'!A356,'ORP České Budějovice'!E:AJ,31,0)</f>
        <v>0; ÚAP</v>
      </c>
      <c r="G356" s="1" t="str">
        <f>"VO - "&amp;VLOOKUP('Souhrnná tabulka'!A356,'ORP České Budějovice'!E:AJ,20,0)&amp;"; vodovod - "&amp;VLOOKUP('Souhrnná tabulka'!A356,'ORP České Budějovice'!E:AJ,26,0)&amp;"; kanalizace - "&amp;VLOOKUP('Souhrnná tabulka'!A356,'ORP České Budějovice'!E:AJ,32,0)</f>
        <v>VO - obec; vodovod - ČEVAK; kanalizace - ČEVAK</v>
      </c>
    </row>
    <row r="357" spans="1:7" x14ac:dyDescent="0.25">
      <c r="A357" s="1">
        <v>356</v>
      </c>
      <c r="B357" s="1" t="s">
        <v>375</v>
      </c>
      <c r="C357" s="1" t="s">
        <v>428</v>
      </c>
      <c r="D357" s="1" t="str">
        <f>VLOOKUP('Souhrnná tabulka'!A357,'ORP Tábor'!E:AJ,15,0)&amp;"; "&amp;VLOOKUP('Souhrnná tabulka'!A357,'ORP Tábor'!E:AJ,19,0)</f>
        <v>4137; ortofoto, streetview</v>
      </c>
      <c r="E357" s="1" t="str">
        <f>VLOOKUP('Souhrnná tabulka'!A357,'ORP Tábor'!E:AJ,21,0)&amp;"; "&amp;VLOOKUP('Souhrnná tabulka'!A357,'ORP Tábor'!E:AJ,25,0)</f>
        <v>0; ÚAP</v>
      </c>
      <c r="F357" s="1" t="str">
        <f>VLOOKUP('Souhrnná tabulka'!A357,'ORP Tábor'!E:AJ,27,0)&amp;"; "&amp;VLOOKUP('Souhrnná tabulka'!A357,'ORP Tábor'!E:AJ,31,0)</f>
        <v>4719; ÚAP</v>
      </c>
      <c r="G357" s="1" t="str">
        <f>"VO - "&amp;VLOOKUP('Souhrnná tabulka'!A357,'ORP Tábor'!E:AJ,20,0)&amp;"; vodovod - "&amp;VLOOKUP('Souhrnná tabulka'!A357,'ORP Tábor'!E:AJ,26,0)&amp;"; kanalizace - "&amp;VLOOKUP('Souhrnná tabulka'!A357,'ORP Tábor'!E:AJ,32,0)</f>
        <v>VO - obec; vodovod - Město Tábor, ČEVAK; kanalizace - město Tábor</v>
      </c>
    </row>
    <row r="358" spans="1:7" x14ac:dyDescent="0.25">
      <c r="A358" s="1">
        <v>357</v>
      </c>
      <c r="B358" s="1" t="s">
        <v>403</v>
      </c>
      <c r="C358" s="1" t="s">
        <v>350</v>
      </c>
      <c r="D358" s="1" t="str">
        <f>VLOOKUP('Souhrnná tabulka'!A358,'ORP Strakonice'!E:AJ,15,0)&amp;"; "&amp;VLOOKUP('Souhrnná tabulka'!A358,'ORP Strakonice'!E:AJ,19,0)</f>
        <v>3044; ortofoto, streetview</v>
      </c>
      <c r="E358" s="1" t="str">
        <f>VLOOKUP('Souhrnná tabulka'!A358,'ORP Strakonice'!E:AJ,21,0)&amp;"; "&amp;VLOOKUP('Souhrnná tabulka'!A358,'ORP Strakonice'!E:AJ,25,0)</f>
        <v>4095; ÚAP</v>
      </c>
      <c r="F358" s="1" t="str">
        <f>VLOOKUP('Souhrnná tabulka'!A358,'ORP Strakonice'!E:AJ,27,0)&amp;"; "&amp;VLOOKUP('Souhrnná tabulka'!A358,'ORP Strakonice'!E:AJ,31,0)</f>
        <v>2610; ÚAP</v>
      </c>
      <c r="G358" s="1" t="str">
        <f>"VO - "&amp;VLOOKUP('Souhrnná tabulka'!A358,'ORP Strakonice'!E:AJ,20,0)&amp;"; vodovod - "&amp;VLOOKUP('Souhrnná tabulka'!A358,'ORP Strakonice'!E:AJ,26,0)&amp;"; kanalizace - "&amp;VLOOKUP('Souhrnná tabulka'!A358,'ORP Strakonice'!E:AJ,32,0)</f>
        <v>VO - obec; vodovod - obec; kanalizace - město Strakonice</v>
      </c>
    </row>
    <row r="359" spans="1:7" x14ac:dyDescent="0.25">
      <c r="A359" s="1">
        <v>358</v>
      </c>
      <c r="B359" s="1" t="s">
        <v>492</v>
      </c>
      <c r="C359" s="1" t="s">
        <v>483</v>
      </c>
      <c r="D359" s="1" t="str">
        <f>VLOOKUP('Souhrnná tabulka'!A359,'ORP Milevsko'!E:AJ,15,0)&amp;"; "&amp;VLOOKUP('Souhrnná tabulka'!A359,'ORP Milevsko'!E:AJ,19,0)</f>
        <v>2299; ortofoto, streetview</v>
      </c>
      <c r="E359" s="1" t="str">
        <f>VLOOKUP('Souhrnná tabulka'!A359,'ORP Milevsko'!E:AJ,21,0)&amp;"; "&amp;VLOOKUP('Souhrnná tabulka'!A359,'ORP Milevsko'!E:AJ,25,0)</f>
        <v>0; ÚAP</v>
      </c>
      <c r="F359" s="1" t="str">
        <f>VLOOKUP('Souhrnná tabulka'!A359,'ORP Milevsko'!E:AJ,27,0)&amp;"; "&amp;VLOOKUP('Souhrnná tabulka'!A359,'ORP Milevsko'!E:AJ,31,0)</f>
        <v>3265; ÚAP</v>
      </c>
      <c r="G359" s="1" t="str">
        <f>"VO - "&amp;VLOOKUP('Souhrnná tabulka'!A359,'ORP Milevsko'!E:AJ,20,0)&amp;"; vodovod - "&amp;VLOOKUP('Souhrnná tabulka'!A359,'ORP Milevsko'!E:AJ,26,0)&amp;"; kanalizace - "&amp;VLOOKUP('Souhrnná tabulka'!A359,'ORP Milevsko'!E:AJ,32,0)</f>
        <v>VO - obec; vodovod - ČEVAK + AQUASERV; kanalizace - Město Milevsko + obec</v>
      </c>
    </row>
    <row r="360" spans="1:7" x14ac:dyDescent="0.25">
      <c r="A360" s="1">
        <v>359</v>
      </c>
      <c r="B360" s="1" t="s">
        <v>279</v>
      </c>
      <c r="C360" s="1" t="s">
        <v>162</v>
      </c>
      <c r="D360" s="1" t="str">
        <f>VLOOKUP('Souhrnná tabulka'!A360,'ORP Trhové Sviny'!E:AJ,15,0)&amp;"; "&amp;VLOOKUP('Souhrnná tabulka'!A360,'ORP Trhové Sviny'!E:AJ,19,0)</f>
        <v>1611; ortofoto, streetview</v>
      </c>
      <c r="E360" s="1" t="str">
        <f>VLOOKUP('Souhrnná tabulka'!A360,'ORP Trhové Sviny'!E:AJ,21,0)&amp;"; "&amp;VLOOKUP('Souhrnná tabulka'!A360,'ORP Trhové Sviny'!E:AJ,25,0)</f>
        <v>7597; ÚAP</v>
      </c>
      <c r="F360" s="1" t="str">
        <f>VLOOKUP('Souhrnná tabulka'!A360,'ORP Trhové Sviny'!E:AJ,27,0)&amp;"; "&amp;VLOOKUP('Souhrnná tabulka'!A360,'ORP Trhové Sviny'!E:AJ,31,0)</f>
        <v>1747; ÚAP</v>
      </c>
      <c r="G360" s="1" t="str">
        <f>"VO - "&amp;VLOOKUP('Souhrnná tabulka'!A360,'ORP Trhové Sviny'!E:AJ,20,0)&amp;"; vodovod - "&amp;VLOOKUP('Souhrnná tabulka'!A360,'ORP Trhové Sviny'!E:AJ,26,0)&amp;"; kanalizace - "&amp;VLOOKUP('Souhrnná tabulka'!A360,'ORP Trhové Sviny'!E:AJ,32,0)</f>
        <v>VO - obec; vodovod - obec; kanalizace - obec</v>
      </c>
    </row>
    <row r="361" spans="1:7" x14ac:dyDescent="0.25">
      <c r="A361" s="1">
        <v>360</v>
      </c>
      <c r="B361" s="1" t="s">
        <v>229</v>
      </c>
      <c r="C361" s="1" t="s">
        <v>483</v>
      </c>
      <c r="D361" s="1" t="str">
        <f>VLOOKUP('Souhrnná tabulka'!A361,'ORP Milevsko'!E:AJ,15,0)&amp;"; "&amp;VLOOKUP('Souhrnná tabulka'!A361,'ORP Milevsko'!E:AJ,19,0)</f>
        <v>3200; ortofoto, streetview</v>
      </c>
      <c r="E361" s="1" t="str">
        <f>VLOOKUP('Souhrnná tabulka'!A361,'ORP Milevsko'!E:AJ,21,0)&amp;"; "&amp;VLOOKUP('Souhrnná tabulka'!A361,'ORP Milevsko'!E:AJ,25,0)</f>
        <v>0; ÚAP</v>
      </c>
      <c r="F361" s="1" t="str">
        <f>VLOOKUP('Souhrnná tabulka'!A361,'ORP Milevsko'!E:AJ,27,0)&amp;"; "&amp;VLOOKUP('Souhrnná tabulka'!A361,'ORP Milevsko'!E:AJ,31,0)</f>
        <v>3384; ÚAP</v>
      </c>
      <c r="G361" s="1" t="str">
        <f>"VO - "&amp;VLOOKUP('Souhrnná tabulka'!A361,'ORP Milevsko'!E:AJ,20,0)&amp;"; vodovod - "&amp;VLOOKUP('Souhrnná tabulka'!A361,'ORP Milevsko'!E:AJ,26,0)&amp;"; kanalizace - "&amp;VLOOKUP('Souhrnná tabulka'!A361,'ORP Milevsko'!E:AJ,32,0)</f>
        <v>VO - obec; vodovod - ČEVAK + AQUASERV; kanalizace - Město Milevsko</v>
      </c>
    </row>
    <row r="362" spans="1:7" x14ac:dyDescent="0.25">
      <c r="A362" s="1">
        <v>361</v>
      </c>
      <c r="B362" s="1" t="s">
        <v>185</v>
      </c>
      <c r="C362" s="1" t="s">
        <v>201</v>
      </c>
      <c r="D362" s="1" t="str">
        <f>VLOOKUP('Souhrnná tabulka'!A362,'ORP České Budějovice'!E:AJ,15,0)&amp;"; "&amp;VLOOKUP('Souhrnná tabulka'!A362,'ORP České Budějovice'!E:AJ,19,0)</f>
        <v>2737; ortofoto, streetview</v>
      </c>
      <c r="E362" s="1" t="str">
        <f>VLOOKUP('Souhrnná tabulka'!A362,'ORP České Budějovice'!E:AJ,21,0)&amp;"; "&amp;VLOOKUP('Souhrnná tabulka'!A362,'ORP České Budějovice'!E:AJ,25,0)</f>
        <v>0; ÚAP</v>
      </c>
      <c r="F362" s="1" t="str">
        <f>VLOOKUP('Souhrnná tabulka'!A362,'ORP České Budějovice'!E:AJ,27,0)&amp;"; "&amp;VLOOKUP('Souhrnná tabulka'!A362,'ORP České Budějovice'!E:AJ,31,0)</f>
        <v>; není k dispozici</v>
      </c>
      <c r="G362" s="1" t="str">
        <f>"VO - "&amp;VLOOKUP('Souhrnná tabulka'!A362,'ORP České Budějovice'!E:AJ,20,0)&amp;"; vodovod - "&amp;VLOOKUP('Souhrnná tabulka'!A362,'ORP České Budějovice'!E:AJ,26,0)&amp;"; kanalizace - "&amp;VLOOKUP('Souhrnná tabulka'!A362,'ORP České Budějovice'!E:AJ,32,0)</f>
        <v>VO - obec; vodovod - ČEVAK + AQUASERV; kanalizace - nedohledatelný správce</v>
      </c>
    </row>
    <row r="363" spans="1:7" x14ac:dyDescent="0.25">
      <c r="A363" s="1">
        <v>362</v>
      </c>
      <c r="B363" s="1" t="s">
        <v>315</v>
      </c>
      <c r="C363" s="1" t="s">
        <v>236</v>
      </c>
      <c r="D363" s="1" t="str">
        <f>VLOOKUP('Souhrnná tabulka'!A363,'ORP Vimperk'!E:AJ,15,0)&amp;"; "&amp;VLOOKUP('Souhrnná tabulka'!A363,'ORP Vimperk'!E:AJ,19,0)</f>
        <v>3470; ortofoto, streetview</v>
      </c>
      <c r="E363" s="1" t="str">
        <f>VLOOKUP('Souhrnná tabulka'!A363,'ORP Vimperk'!E:AJ,21,0)&amp;"; "&amp;VLOOKUP('Souhrnná tabulka'!A363,'ORP Vimperk'!E:AJ,25,0)</f>
        <v>5174; ÚAP</v>
      </c>
      <c r="F363" s="1" t="str">
        <f>VLOOKUP('Souhrnná tabulka'!A363,'ORP Vimperk'!E:AJ,27,0)&amp;"; "&amp;VLOOKUP('Souhrnná tabulka'!A363,'ORP Vimperk'!E:AJ,31,0)</f>
        <v>0; ÚAP</v>
      </c>
      <c r="G363" s="1" t="str">
        <f>"VO - "&amp;VLOOKUP('Souhrnná tabulka'!A363,'ORP Vimperk'!E:AJ,20,0)&amp;"; vodovod - "&amp;VLOOKUP('Souhrnná tabulka'!A363,'ORP Vimperk'!E:AJ,26,0)&amp;"; kanalizace - "&amp;VLOOKUP('Souhrnná tabulka'!A363,'ORP Vimperk'!E:AJ,32,0)</f>
        <v>VO - obec; vodovod - město Vimperk; kanalizace - AQUAŠUMAVA</v>
      </c>
    </row>
    <row r="364" spans="1:7" x14ac:dyDescent="0.25">
      <c r="A364" s="1">
        <v>363</v>
      </c>
      <c r="B364" s="1" t="s">
        <v>151</v>
      </c>
      <c r="C364" s="1" t="s">
        <v>201</v>
      </c>
      <c r="D364" s="1" t="str">
        <f>VLOOKUP('Souhrnná tabulka'!A364,'ORP České Budějovice'!E:AJ,15,0)&amp;"; "&amp;VLOOKUP('Souhrnná tabulka'!A364,'ORP České Budějovice'!E:AJ,19,0)</f>
        <v>3371; ortofoto, streetview</v>
      </c>
      <c r="E364" s="1" t="str">
        <f>VLOOKUP('Souhrnná tabulka'!A364,'ORP České Budějovice'!E:AJ,21,0)&amp;"; "&amp;VLOOKUP('Souhrnná tabulka'!A364,'ORP České Budějovice'!E:AJ,25,0)</f>
        <v>126; ÚAP</v>
      </c>
      <c r="F364" s="1" t="str">
        <f>VLOOKUP('Souhrnná tabulka'!A364,'ORP České Budějovice'!E:AJ,27,0)&amp;"; "&amp;VLOOKUP('Souhrnná tabulka'!A364,'ORP České Budějovice'!E:AJ,31,0)</f>
        <v>1793; ÚAP</v>
      </c>
      <c r="G364" s="1" t="str">
        <f>"VO - "&amp;VLOOKUP('Souhrnná tabulka'!A364,'ORP České Budějovice'!E:AJ,20,0)&amp;"; vodovod - "&amp;VLOOKUP('Souhrnná tabulka'!A364,'ORP České Budějovice'!E:AJ,26,0)&amp;"; kanalizace - "&amp;VLOOKUP('Souhrnná tabulka'!A364,'ORP České Budějovice'!E:AJ,32,0)</f>
        <v>VO - obec; vodovod - obec; kanalizace - obec</v>
      </c>
    </row>
    <row r="365" spans="1:7" x14ac:dyDescent="0.25">
      <c r="A365" s="1">
        <v>364</v>
      </c>
      <c r="B365" s="1" t="s">
        <v>42</v>
      </c>
      <c r="C365" s="1" t="s">
        <v>475</v>
      </c>
      <c r="D365" s="1" t="str">
        <f>VLOOKUP('Souhrnná tabulka'!A365,'ORP Třeboň'!E:AJ,15,0)&amp;"; "&amp;VLOOKUP('Souhrnná tabulka'!A365,'ORP Třeboň'!E:AJ,19,0)</f>
        <v>4821; ortofoto, streetview</v>
      </c>
      <c r="E365" s="1" t="str">
        <f>VLOOKUP('Souhrnná tabulka'!A365,'ORP Třeboň'!E:AJ,21,0)&amp;"; "&amp;VLOOKUP('Souhrnná tabulka'!A365,'ORP Třeboň'!E:AJ,25,0)</f>
        <v>3981; ÚAP</v>
      </c>
      <c r="F365" s="1" t="str">
        <f>VLOOKUP('Souhrnná tabulka'!A365,'ORP Třeboň'!E:AJ,27,0)&amp;"; "&amp;VLOOKUP('Souhrnná tabulka'!A365,'ORP Třeboň'!E:AJ,31,0)</f>
        <v>5049; ÚAP</v>
      </c>
      <c r="G365" s="1" t="str">
        <f>"VO - "&amp;VLOOKUP('Souhrnná tabulka'!A365,'ORP Třeboň'!E:AJ,20,0)&amp;"; vodovod - "&amp;VLOOKUP('Souhrnná tabulka'!A365,'ORP Třeboň'!E:AJ,26,0)&amp;"; kanalizace - "&amp;VLOOKUP('Souhrnná tabulka'!A365,'ORP Třeboň'!E:AJ,32,0)</f>
        <v>VO - obec; vodovod - město Třeboň; kanalizace - obec, obec Halámky, nedohledatelný správce</v>
      </c>
    </row>
    <row r="366" spans="1:7" x14ac:dyDescent="0.25">
      <c r="A366" s="1">
        <v>365</v>
      </c>
      <c r="B366" s="1" t="s">
        <v>469</v>
      </c>
      <c r="C366" s="1" t="s">
        <v>226</v>
      </c>
      <c r="D366" s="1" t="str">
        <f>VLOOKUP('Souhrnná tabulka'!A366,'ORP Písek'!E:AJ,15,0)&amp;"; "&amp;VLOOKUP('Souhrnná tabulka'!A366,'ORP Písek'!E:AJ,19,0)</f>
        <v>6200; pasport veřejného osvětlení + ortofoto, streetview</v>
      </c>
      <c r="E366" s="1" t="str">
        <f>VLOOKUP('Souhrnná tabulka'!A366,'ORP Písek'!E:AJ,21,0)&amp;"; "&amp;VLOOKUP('Souhrnná tabulka'!A366,'ORP Písek'!E:AJ,25,0)</f>
        <v>3310; pasport vodovodní sítě + ÚAP</v>
      </c>
      <c r="F366" s="1" t="str">
        <f>VLOOKUP('Souhrnná tabulka'!A366,'ORP Písek'!E:AJ,27,0)&amp;"; "&amp;VLOOKUP('Souhrnná tabulka'!A366,'ORP Písek'!E:AJ,31,0)</f>
        <v>6222; pasport kanalizační sítě + ÚAP</v>
      </c>
      <c r="G366" s="1" t="str">
        <f>"VO - "&amp;VLOOKUP('Souhrnná tabulka'!A366,'ORP Písek'!E:AJ,20,0)&amp;"; vodovod - "&amp;VLOOKUP('Souhrnná tabulka'!A366,'ORP Písek'!E:AJ,26,0)&amp;"; kanalizace - "&amp;VLOOKUP('Souhrnná tabulka'!A366,'ORP Písek'!E:AJ,32,0)</f>
        <v>VO - obec; vodovod - obec; kanalizace - obec</v>
      </c>
    </row>
    <row r="367" spans="1:7" x14ac:dyDescent="0.25">
      <c r="A367" s="1">
        <v>366</v>
      </c>
      <c r="B367" s="1" t="s">
        <v>415</v>
      </c>
      <c r="C367" s="1" t="s">
        <v>428</v>
      </c>
      <c r="D367" s="1" t="str">
        <f>VLOOKUP('Souhrnná tabulka'!A367,'ORP Tábor'!E:AJ,15,0)&amp;"; "&amp;VLOOKUP('Souhrnná tabulka'!A367,'ORP Tábor'!E:AJ,19,0)</f>
        <v>5064; ortofoto, streetview</v>
      </c>
      <c r="E367" s="1" t="str">
        <f>VLOOKUP('Souhrnná tabulka'!A367,'ORP Tábor'!E:AJ,21,0)&amp;"; "&amp;VLOOKUP('Souhrnná tabulka'!A367,'ORP Tábor'!E:AJ,25,0)</f>
        <v>0; ÚAP</v>
      </c>
      <c r="F367" s="1" t="str">
        <f>VLOOKUP('Souhrnná tabulka'!A367,'ORP Tábor'!E:AJ,27,0)&amp;"; "&amp;VLOOKUP('Souhrnná tabulka'!A367,'ORP Tábor'!E:AJ,31,0)</f>
        <v>3897; ÚAP</v>
      </c>
      <c r="G367" s="1" t="str">
        <f>"VO - "&amp;VLOOKUP('Souhrnná tabulka'!A367,'ORP Tábor'!E:AJ,20,0)&amp;"; vodovod - "&amp;VLOOKUP('Souhrnná tabulka'!A367,'ORP Tábor'!E:AJ,26,0)&amp;"; kanalizace - "&amp;VLOOKUP('Souhrnná tabulka'!A367,'ORP Tábor'!E:AJ,32,0)</f>
        <v>VO - obec; vodovod - ČEVAK; kanalizace - město Tábor, nedohledatelný správce</v>
      </c>
    </row>
    <row r="368" spans="1:7" x14ac:dyDescent="0.25">
      <c r="A368" s="1">
        <v>367</v>
      </c>
      <c r="B368" s="1" t="s">
        <v>513</v>
      </c>
      <c r="C368" s="1" t="s">
        <v>475</v>
      </c>
      <c r="D368" s="1" t="str">
        <f>VLOOKUP('Souhrnná tabulka'!A368,'ORP Třeboň'!E:AJ,15,0)&amp;"; "&amp;VLOOKUP('Souhrnná tabulka'!A368,'ORP Třeboň'!E:AJ,19,0)</f>
        <v>2886; ortofoto, streetview</v>
      </c>
      <c r="E368" s="1" t="str">
        <f>VLOOKUP('Souhrnná tabulka'!A368,'ORP Třeboň'!E:AJ,21,0)&amp;"; "&amp;VLOOKUP('Souhrnná tabulka'!A368,'ORP Třeboň'!E:AJ,25,0)</f>
        <v>0; ÚAP</v>
      </c>
      <c r="F368" s="1" t="str">
        <f>VLOOKUP('Souhrnná tabulka'!A368,'ORP Třeboň'!E:AJ,27,0)&amp;"; "&amp;VLOOKUP('Souhrnná tabulka'!A368,'ORP Třeboň'!E:AJ,31,0)</f>
        <v>0; ÚAP</v>
      </c>
      <c r="G368" s="1" t="str">
        <f>"VO - "&amp;VLOOKUP('Souhrnná tabulka'!A368,'ORP Třeboň'!E:AJ,20,0)&amp;"; vodovod - "&amp;VLOOKUP('Souhrnná tabulka'!A368,'ORP Třeboň'!E:AJ,26,0)&amp;"; kanalizace - "&amp;VLOOKUP('Souhrnná tabulka'!A368,'ORP Třeboň'!E:AJ,32,0)</f>
        <v>VO - obec; vodovod - ČEVAK; kanalizace - ČEVAK</v>
      </c>
    </row>
    <row r="369" spans="1:7" x14ac:dyDescent="0.25">
      <c r="A369" s="1">
        <v>368</v>
      </c>
      <c r="B369" s="1" t="s">
        <v>605</v>
      </c>
      <c r="C369" s="1" t="s">
        <v>70</v>
      </c>
      <c r="D369" s="1" t="str">
        <f>VLOOKUP('Souhrnná tabulka'!A369,'ORP Blatná'!E:AJ,15,0)&amp;"; "&amp;VLOOKUP('Souhrnná tabulka'!A369,'ORP Blatná'!E:AJ,19,0)</f>
        <v>3254; ortofoto, streetview</v>
      </c>
      <c r="E369" s="1" t="str">
        <f>VLOOKUP('Souhrnná tabulka'!A369,'ORP Blatná'!E:AJ,21,0)&amp;"; "&amp;VLOOKUP('Souhrnná tabulka'!A369,'ORP Blatná'!E:AJ,25,0)</f>
        <v>0;  ÚAP</v>
      </c>
      <c r="F369" s="1" t="str">
        <f>VLOOKUP('Souhrnná tabulka'!A369,'ORP Blatná'!E:AJ,27,0)&amp;"; "&amp;VLOOKUP('Souhrnná tabulka'!A369,'ORP Blatná'!E:AJ,31,0)</f>
        <v>1887;  ÚAP</v>
      </c>
      <c r="G369" s="1" t="str">
        <f>"VO - "&amp;VLOOKUP('Souhrnná tabulka'!A369,'ORP Blatná'!E:AJ,20,0)&amp;"; vodovod - "&amp;VLOOKUP('Souhrnná tabulka'!A369,'ORP Blatná'!E:AJ,26,0)&amp;"; kanalizace - "&amp;VLOOKUP('Souhrnná tabulka'!A369,'ORP Blatná'!E:AJ,32,0)</f>
        <v>VO - obec; vodovod - ČEVAK + nedohladatelný správce; kanalizace - obec</v>
      </c>
    </row>
    <row r="370" spans="1:7" x14ac:dyDescent="0.25">
      <c r="A370" s="1">
        <v>369</v>
      </c>
      <c r="B370" s="1" t="s">
        <v>414</v>
      </c>
      <c r="C370" s="1" t="s">
        <v>416</v>
      </c>
      <c r="D370" s="1" t="str">
        <f>VLOOKUP('Souhrnná tabulka'!A370,'ORP Soběslav'!E:AJ,15,0)&amp;"; "&amp;VLOOKUP('Souhrnná tabulka'!A370,'ORP Soběslav'!E:AJ,19,0)</f>
        <v>4396; ortofoto, streetview</v>
      </c>
      <c r="E370" s="1" t="str">
        <f>VLOOKUP('Souhrnná tabulka'!A370,'ORP Soběslav'!E:AJ,21,0)&amp;"; "&amp;VLOOKUP('Souhrnná tabulka'!A370,'ORP Soběslav'!E:AJ,25,0)</f>
        <v>; není k dispozici</v>
      </c>
      <c r="F370" s="1" t="str">
        <f>VLOOKUP('Souhrnná tabulka'!A370,'ORP Soběslav'!E:AJ,27,0)&amp;"; "&amp;VLOOKUP('Souhrnná tabulka'!A370,'ORP Soběslav'!E:AJ,31,0)</f>
        <v>; není k dispozici</v>
      </c>
      <c r="G370" s="1" t="str">
        <f>"VO - "&amp;VLOOKUP('Souhrnná tabulka'!A370,'ORP Soběslav'!E:AJ,20,0)&amp;"; vodovod - "&amp;VLOOKUP('Souhrnná tabulka'!A370,'ORP Soběslav'!E:AJ,26,0)&amp;"; kanalizace - "&amp;VLOOKUP('Souhrnná tabulka'!A370,'ORP Soběslav'!E:AJ,32,0)</f>
        <v>VO - obec; vodovod - nedohledatelný správce; kanalizace - nedohledatelný správce</v>
      </c>
    </row>
    <row r="371" spans="1:7" x14ac:dyDescent="0.25">
      <c r="A371" s="1">
        <v>370</v>
      </c>
      <c r="B371" s="1" t="s">
        <v>219</v>
      </c>
      <c r="C371" s="1" t="s">
        <v>201</v>
      </c>
      <c r="D371" s="1" t="str">
        <f>VLOOKUP('Souhrnná tabulka'!A371,'ORP České Budějovice'!E:AJ,15,0)&amp;"; "&amp;VLOOKUP('Souhrnná tabulka'!A371,'ORP České Budějovice'!E:AJ,19,0)</f>
        <v>2884; ortofoto, streetview</v>
      </c>
      <c r="E371" s="1" t="str">
        <f>VLOOKUP('Souhrnná tabulka'!A371,'ORP České Budějovice'!E:AJ,21,0)&amp;"; "&amp;VLOOKUP('Souhrnná tabulka'!A371,'ORP České Budějovice'!E:AJ,25,0)</f>
        <v>0; ÚAP</v>
      </c>
      <c r="F371" s="1" t="str">
        <f>VLOOKUP('Souhrnná tabulka'!A371,'ORP České Budějovice'!E:AJ,27,0)&amp;"; "&amp;VLOOKUP('Souhrnná tabulka'!A371,'ORP České Budějovice'!E:AJ,31,0)</f>
        <v>0; ÚAP</v>
      </c>
      <c r="G371" s="1" t="str">
        <f>"VO - "&amp;VLOOKUP('Souhrnná tabulka'!A371,'ORP České Budějovice'!E:AJ,20,0)&amp;"; vodovod - "&amp;VLOOKUP('Souhrnná tabulka'!A371,'ORP České Budějovice'!E:AJ,26,0)&amp;"; kanalizace - "&amp;VLOOKUP('Souhrnná tabulka'!A371,'ORP České Budějovice'!E:AJ,32,0)</f>
        <v>VO - obec; vodovod - ČEVAK; kanalizace - ČEVAK + AQUASERV</v>
      </c>
    </row>
    <row r="372" spans="1:7" x14ac:dyDescent="0.25">
      <c r="A372" s="1">
        <v>371</v>
      </c>
      <c r="B372" s="1" t="s">
        <v>308</v>
      </c>
      <c r="C372" s="1" t="s">
        <v>397</v>
      </c>
      <c r="D372" s="1" t="str">
        <f>VLOOKUP('Souhrnná tabulka'!A372,'ORP Vodňany'!E:AJ,15,0)&amp;"; "&amp;VLOOKUP('Souhrnná tabulka'!A372,'ORP Vodňany'!E:AJ,19,0)</f>
        <v>3176; ortofoto, streetview</v>
      </c>
      <c r="E372" s="1" t="str">
        <f>VLOOKUP('Souhrnná tabulka'!A372,'ORP Vodňany'!E:AJ,21,0)&amp;"; "&amp;VLOOKUP('Souhrnná tabulka'!A372,'ORP Vodňany'!E:AJ,25,0)</f>
        <v>14486; ÚAP</v>
      </c>
      <c r="F372" s="1" t="str">
        <f>VLOOKUP('Souhrnná tabulka'!A372,'ORP Vodňany'!E:AJ,27,0)&amp;"; "&amp;VLOOKUP('Souhrnná tabulka'!A372,'ORP Vodňany'!E:AJ,31,0)</f>
        <v>5188; ÚAP</v>
      </c>
      <c r="G372" s="1" t="str">
        <f>"VO - "&amp;VLOOKUP('Souhrnná tabulka'!A372,'ORP Vodňany'!E:AJ,20,0)&amp;"; vodovod - "&amp;VLOOKUP('Souhrnná tabulka'!A372,'ORP Vodňany'!E:AJ,26,0)&amp;"; kanalizace - "&amp;VLOOKUP('Souhrnná tabulka'!A372,'ORP Vodňany'!E:AJ,32,0)</f>
        <v>VO - obec; vodovod - obec; kanalizace - obec</v>
      </c>
    </row>
    <row r="373" spans="1:7" x14ac:dyDescent="0.25">
      <c r="A373" s="1">
        <v>372</v>
      </c>
      <c r="B373" s="1" t="s">
        <v>419</v>
      </c>
      <c r="C373" s="1" t="s">
        <v>478</v>
      </c>
      <c r="D373" s="1" t="str">
        <f>VLOOKUP('Souhrnná tabulka'!A373,'ORP Prachatice'!E:AJ,15,0)&amp;"; "&amp;VLOOKUP('Souhrnná tabulka'!A373,'ORP Prachatice'!E:AJ,19,0)</f>
        <v>3200; ortofoto, streetview</v>
      </c>
      <c r="E373" s="1" t="str">
        <f>VLOOKUP('Souhrnná tabulka'!A373,'ORP Prachatice'!E:AJ,21,0)&amp;"; "&amp;VLOOKUP('Souhrnná tabulka'!A373,'ORP Prachatice'!E:AJ,25,0)</f>
        <v>10564; ÚAP + kontrola dodaných podkladů</v>
      </c>
      <c r="F373" s="1" t="str">
        <f>VLOOKUP('Souhrnná tabulka'!A373,'ORP Prachatice'!E:AJ,27,0)&amp;"; "&amp;VLOOKUP('Souhrnná tabulka'!A373,'ORP Prachatice'!E:AJ,31,0)</f>
        <v>3002; ÚAP + kontrola dodaných podkladů</v>
      </c>
      <c r="G373" s="1" t="str">
        <f>"VO - "&amp;VLOOKUP('Souhrnná tabulka'!A373,'ORP Prachatice'!E:AJ,20,0)&amp;"; vodovod - "&amp;VLOOKUP('Souhrnná tabulka'!A373,'ORP Prachatice'!E:AJ,26,0)&amp;"; kanalizace - "&amp;VLOOKUP('Souhrnná tabulka'!A373,'ORP Prachatice'!E:AJ,32,0)</f>
        <v>VO - obec; vodovod - obec, město Prachatice; kanalizace - obec</v>
      </c>
    </row>
    <row r="374" spans="1:7" x14ac:dyDescent="0.25">
      <c r="A374" s="1">
        <v>373</v>
      </c>
      <c r="B374" s="1" t="s">
        <v>465</v>
      </c>
      <c r="C374" s="1" t="s">
        <v>226</v>
      </c>
      <c r="D374" s="1" t="str">
        <f>VLOOKUP('Souhrnná tabulka'!A374,'ORP Písek'!E:AJ,15,0)&amp;"; "&amp;VLOOKUP('Souhrnná tabulka'!A374,'ORP Písek'!E:AJ,19,0)</f>
        <v>3277; ortofoto, streetview</v>
      </c>
      <c r="E374" s="1" t="str">
        <f>VLOOKUP('Souhrnná tabulka'!A374,'ORP Písek'!E:AJ,21,0)&amp;"; "&amp;VLOOKUP('Souhrnná tabulka'!A374,'ORP Písek'!E:AJ,25,0)</f>
        <v>6808; ÚAP</v>
      </c>
      <c r="F374" s="1" t="str">
        <f>VLOOKUP('Souhrnná tabulka'!A374,'ORP Písek'!E:AJ,27,0)&amp;"; "&amp;VLOOKUP('Souhrnná tabulka'!A374,'ORP Písek'!E:AJ,31,0)</f>
        <v>4553; ÚAP</v>
      </c>
      <c r="G374" s="1" t="str">
        <f>"VO - "&amp;VLOOKUP('Souhrnná tabulka'!A374,'ORP Písek'!E:AJ,20,0)&amp;"; vodovod - "&amp;VLOOKUP('Souhrnná tabulka'!A374,'ORP Písek'!E:AJ,26,0)&amp;"; kanalizace - "&amp;VLOOKUP('Souhrnná tabulka'!A374,'ORP Písek'!E:AJ,32,0)</f>
        <v>VO - obec; vodovod - obec; kanalizace - obec</v>
      </c>
    </row>
    <row r="375" spans="1:7" x14ac:dyDescent="0.25">
      <c r="A375" s="1">
        <v>374</v>
      </c>
      <c r="B375" s="1" t="s">
        <v>463</v>
      </c>
      <c r="C375" s="1" t="s">
        <v>226</v>
      </c>
      <c r="D375" s="1" t="str">
        <f>VLOOKUP('Souhrnná tabulka'!A375,'ORP Písek'!E:AJ,15,0)&amp;"; "&amp;VLOOKUP('Souhrnná tabulka'!A375,'ORP Písek'!E:AJ,19,0)</f>
        <v>4535; ÚAP</v>
      </c>
      <c r="E375" s="1" t="str">
        <f>VLOOKUP('Souhrnná tabulka'!A375,'ORP Písek'!E:AJ,21,0)&amp;"; "&amp;VLOOKUP('Souhrnná tabulka'!A375,'ORP Písek'!E:AJ,25,0)</f>
        <v>7204; ÚAP</v>
      </c>
      <c r="F375" s="1" t="str">
        <f>VLOOKUP('Souhrnná tabulka'!A375,'ORP Písek'!E:AJ,27,0)&amp;"; "&amp;VLOOKUP('Souhrnná tabulka'!A375,'ORP Písek'!E:AJ,31,0)</f>
        <v>6945; ÚAP</v>
      </c>
      <c r="G375" s="1" t="str">
        <f>"VO - "&amp;VLOOKUP('Souhrnná tabulka'!A375,'ORP Písek'!E:AJ,20,0)&amp;"; vodovod - "&amp;VLOOKUP('Souhrnná tabulka'!A375,'ORP Písek'!E:AJ,26,0)&amp;"; kanalizace - "&amp;VLOOKUP('Souhrnná tabulka'!A375,'ORP Písek'!E:AJ,32,0)</f>
        <v>VO - obec; vodovod - obec; kanalizace - obec</v>
      </c>
    </row>
    <row r="376" spans="1:7" x14ac:dyDescent="0.25">
      <c r="A376" s="1">
        <v>375</v>
      </c>
      <c r="B376" s="1" t="s">
        <v>131</v>
      </c>
      <c r="C376" s="1" t="s">
        <v>201</v>
      </c>
      <c r="D376" s="1" t="str">
        <f>VLOOKUP('Souhrnná tabulka'!A376,'ORP České Budějovice'!E:AJ,15,0)&amp;"; "&amp;VLOOKUP('Souhrnná tabulka'!A376,'ORP České Budějovice'!E:AJ,19,0)</f>
        <v>3642; ortofoto, streetview</v>
      </c>
      <c r="E376" s="1" t="str">
        <f>VLOOKUP('Souhrnná tabulka'!A376,'ORP České Budějovice'!E:AJ,21,0)&amp;"; "&amp;VLOOKUP('Souhrnná tabulka'!A376,'ORP České Budějovice'!E:AJ,25,0)</f>
        <v>0; ÚAP</v>
      </c>
      <c r="F376" s="1" t="str">
        <f>VLOOKUP('Souhrnná tabulka'!A376,'ORP České Budějovice'!E:AJ,27,0)&amp;"; "&amp;VLOOKUP('Souhrnná tabulka'!A376,'ORP České Budějovice'!E:AJ,31,0)</f>
        <v>0; ÚAP</v>
      </c>
      <c r="G376" s="1" t="str">
        <f>"VO - "&amp;VLOOKUP('Souhrnná tabulka'!A376,'ORP České Budějovice'!E:AJ,20,0)&amp;"; vodovod - "&amp;VLOOKUP('Souhrnná tabulka'!A376,'ORP České Budějovice'!E:AJ,26,0)&amp;"; kanalizace - "&amp;VLOOKUP('Souhrnná tabulka'!A376,'ORP České Budějovice'!E:AJ,32,0)</f>
        <v>VO - obec; vodovod - ČEVAK; kanalizace - ČEVAK</v>
      </c>
    </row>
    <row r="377" spans="1:7" x14ac:dyDescent="0.25">
      <c r="A377" s="1">
        <v>376</v>
      </c>
      <c r="B377" s="1" t="s">
        <v>194</v>
      </c>
      <c r="C377" s="1" t="s">
        <v>281</v>
      </c>
      <c r="D377" s="1" t="str">
        <f>VLOOKUP('Souhrnná tabulka'!A377,'ORP Český Krumlov'!E:AJ,15,0)&amp;"; "&amp;VLOOKUP('Souhrnná tabulka'!A377,'ORP Český Krumlov'!E:AJ,19,0)</f>
        <v>3977; ortofoto, streetview</v>
      </c>
      <c r="E377" s="1" t="str">
        <f>VLOOKUP('Souhrnná tabulka'!A377,'ORP Český Krumlov'!E:AJ,21,0)&amp;"; "&amp;VLOOKUP('Souhrnná tabulka'!A377,'ORP Český Krumlov'!E:AJ,25,0)</f>
        <v>18016; dodaná data + ÚAP</v>
      </c>
      <c r="F377" s="1" t="str">
        <f>VLOOKUP('Souhrnná tabulka'!A377,'ORP Český Krumlov'!E:AJ,27,0)&amp;"; "&amp;VLOOKUP('Souhrnná tabulka'!A377,'ORP Český Krumlov'!E:AJ,31,0)</f>
        <v>10257; dodaná data + ÚAP</v>
      </c>
      <c r="G377" s="1" t="str">
        <f>"VO - "&amp;VLOOKUP('Souhrnná tabulka'!A377,'ORP Český Krumlov'!E:AJ,20,0)&amp;"; vodovod - "&amp;VLOOKUP('Souhrnná tabulka'!A377,'ORP Český Krumlov'!E:AJ,26,0)&amp;"; kanalizace - "&amp;VLOOKUP('Souhrnná tabulka'!A377,'ORP Český Krumlov'!E:AJ,32,0)</f>
        <v>VO - obec; vodovod - obec; kanalizace - obec, město Český Krumlov</v>
      </c>
    </row>
    <row r="378" spans="1:7" x14ac:dyDescent="0.25">
      <c r="A378" s="1">
        <v>377</v>
      </c>
      <c r="B378" s="1" t="s">
        <v>320</v>
      </c>
      <c r="C378" s="1" t="s">
        <v>70</v>
      </c>
      <c r="D378" s="1" t="str">
        <f>VLOOKUP('Souhrnná tabulka'!A378,'ORP Blatná'!E:AJ,15,0)&amp;"; "&amp;VLOOKUP('Souhrnná tabulka'!A378,'ORP Blatná'!E:AJ,19,0)</f>
        <v>4091; ortofoto, streetview</v>
      </c>
      <c r="E378" s="1" t="str">
        <f>VLOOKUP('Souhrnná tabulka'!A378,'ORP Blatná'!E:AJ,21,0)&amp;"; "&amp;VLOOKUP('Souhrnná tabulka'!A378,'ORP Blatná'!E:AJ,25,0)</f>
        <v>0; data nejsou k dispozici</v>
      </c>
      <c r="F378" s="1" t="str">
        <f>VLOOKUP('Souhrnná tabulka'!A378,'ORP Blatná'!E:AJ,27,0)&amp;"; "&amp;VLOOKUP('Souhrnná tabulka'!A378,'ORP Blatná'!E:AJ,31,0)</f>
        <v>3766; ÚAP</v>
      </c>
      <c r="G378" s="1" t="str">
        <f>"VO - "&amp;VLOOKUP('Souhrnná tabulka'!A378,'ORP Blatná'!E:AJ,20,0)&amp;"; vodovod - "&amp;VLOOKUP('Souhrnná tabulka'!A378,'ORP Blatná'!E:AJ,26,0)&amp;"; kanalizace - "&amp;VLOOKUP('Souhrnná tabulka'!A378,'ORP Blatná'!E:AJ,32,0)</f>
        <v>VO - obec; vodovod - nedohledatelný správce; kanalizace - obec</v>
      </c>
    </row>
    <row r="379" spans="1:7" x14ac:dyDescent="0.25">
      <c r="A379" s="1">
        <v>378</v>
      </c>
      <c r="B379" s="1" t="s">
        <v>45</v>
      </c>
      <c r="C379" s="1" t="s">
        <v>397</v>
      </c>
      <c r="D379" s="1" t="str">
        <f>VLOOKUP('Souhrnná tabulka'!A379,'ORP Vodňany'!E:AJ,15,0)&amp;"; "&amp;VLOOKUP('Souhrnná tabulka'!A379,'ORP Vodňany'!E:AJ,19,0)</f>
        <v>3073; ortofoto, streetview + dodané podklady</v>
      </c>
      <c r="E379" s="1" t="str">
        <f>VLOOKUP('Souhrnná tabulka'!A379,'ORP Vodňany'!E:AJ,21,0)&amp;"; "&amp;VLOOKUP('Souhrnná tabulka'!A379,'ORP Vodňany'!E:AJ,25,0)</f>
        <v>6378; ÚAP + dodané podklady</v>
      </c>
      <c r="F379" s="1" t="str">
        <f>VLOOKUP('Souhrnná tabulka'!A379,'ORP Vodňany'!E:AJ,27,0)&amp;"; "&amp;VLOOKUP('Souhrnná tabulka'!A379,'ORP Vodňany'!E:AJ,31,0)</f>
        <v>2608; ÚAP + dodané podklady</v>
      </c>
      <c r="G379" s="1" t="str">
        <f>"VO - "&amp;VLOOKUP('Souhrnná tabulka'!A379,'ORP Vodňany'!E:AJ,20,0)&amp;"; vodovod - "&amp;VLOOKUP('Souhrnná tabulka'!A379,'ORP Vodňany'!E:AJ,26,0)&amp;"; kanalizace - "&amp;VLOOKUP('Souhrnná tabulka'!A379,'ORP Vodňany'!E:AJ,32,0)</f>
        <v>VO - obec; vodovod - obec; kanalizace - obec</v>
      </c>
    </row>
    <row r="380" spans="1:7" x14ac:dyDescent="0.25">
      <c r="A380" s="1">
        <v>379</v>
      </c>
      <c r="B380" s="1" t="s">
        <v>212</v>
      </c>
      <c r="C380" s="1" t="s">
        <v>201</v>
      </c>
      <c r="D380" s="1" t="str">
        <f>VLOOKUP('Souhrnná tabulka'!A380,'ORP České Budějovice'!E:AJ,15,0)&amp;"; "&amp;VLOOKUP('Souhrnná tabulka'!A380,'ORP České Budějovice'!E:AJ,19,0)</f>
        <v>3702; ortofoto, streetview</v>
      </c>
      <c r="E380" s="1" t="str">
        <f>VLOOKUP('Souhrnná tabulka'!A380,'ORP České Budějovice'!E:AJ,21,0)&amp;"; "&amp;VLOOKUP('Souhrnná tabulka'!A380,'ORP České Budějovice'!E:AJ,25,0)</f>
        <v>13982; ÚAP</v>
      </c>
      <c r="F380" s="1" t="str">
        <f>VLOOKUP('Souhrnná tabulka'!A380,'ORP České Budějovice'!E:AJ,27,0)&amp;"; "&amp;VLOOKUP('Souhrnná tabulka'!A380,'ORP České Budějovice'!E:AJ,31,0)</f>
        <v>15488; ÚAP</v>
      </c>
      <c r="G380" s="1" t="str">
        <f>"VO - "&amp;VLOOKUP('Souhrnná tabulka'!A380,'ORP České Budějovice'!E:AJ,20,0)&amp;"; vodovod - "&amp;VLOOKUP('Souhrnná tabulka'!A380,'ORP České Budějovice'!E:AJ,26,0)&amp;"; kanalizace - "&amp;VLOOKUP('Souhrnná tabulka'!A380,'ORP České Budějovice'!E:AJ,32,0)</f>
        <v>VO - obec; vodovod - obec; kanalizace - obec</v>
      </c>
    </row>
    <row r="381" spans="1:7" x14ac:dyDescent="0.25">
      <c r="A381" s="1">
        <v>380</v>
      </c>
      <c r="B381" s="1" t="s">
        <v>196</v>
      </c>
      <c r="C381" s="1" t="s">
        <v>265</v>
      </c>
      <c r="D381" s="1" t="str">
        <f>VLOOKUP('Souhrnná tabulka'!A381,'ORP Kaplice'!E:AJ,15,0)&amp;"; "&amp;VLOOKUP('Souhrnná tabulka'!A381,'ORP Kaplice'!E:AJ,19,0)</f>
        <v>3800; dodaná data + kontrola ortofoto, streetview</v>
      </c>
      <c r="E381" s="1" t="str">
        <f>VLOOKUP('Souhrnná tabulka'!A381,'ORP Kaplice'!E:AJ,21,0)&amp;"; "&amp;VLOOKUP('Souhrnná tabulka'!A381,'ORP Kaplice'!E:AJ,25,0)</f>
        <v>0; ÚAP</v>
      </c>
      <c r="F381" s="1" t="str">
        <f>VLOOKUP('Souhrnná tabulka'!A381,'ORP Kaplice'!E:AJ,27,0)&amp;"; "&amp;VLOOKUP('Souhrnná tabulka'!A381,'ORP Kaplice'!E:AJ,31,0)</f>
        <v>5274; ÚAP</v>
      </c>
      <c r="G381" s="1" t="str">
        <f>"VO - "&amp;VLOOKUP('Souhrnná tabulka'!A381,'ORP Kaplice'!E:AJ,20,0)&amp;"; vodovod - "&amp;VLOOKUP('Souhrnná tabulka'!A381,'ORP Kaplice'!E:AJ,26,0)&amp;"; kanalizace - "&amp;VLOOKUP('Souhrnná tabulka'!A381,'ORP Kaplice'!E:AJ,32,0)</f>
        <v>VO - obec; vodovod - ČEVAK; kanalizace - obec</v>
      </c>
    </row>
    <row r="382" spans="1:7" x14ac:dyDescent="0.25">
      <c r="A382" s="1">
        <v>381</v>
      </c>
      <c r="B382" s="1" t="s">
        <v>325</v>
      </c>
      <c r="C382" s="1" t="s">
        <v>428</v>
      </c>
      <c r="D382" s="1" t="str">
        <f>VLOOKUP('Souhrnná tabulka'!A382,'ORP Tábor'!E:AJ,15,0)&amp;"; "&amp;VLOOKUP('Souhrnná tabulka'!A382,'ORP Tábor'!E:AJ,19,0)</f>
        <v>4082; ortofoto, streetview + dodané podklady</v>
      </c>
      <c r="E382" s="1" t="str">
        <f>VLOOKUP('Souhrnná tabulka'!A382,'ORP Tábor'!E:AJ,21,0)&amp;"; "&amp;VLOOKUP('Souhrnná tabulka'!A382,'ORP Tábor'!E:AJ,25,0)</f>
        <v>0; ÚAP</v>
      </c>
      <c r="F382" s="1" t="str">
        <f>VLOOKUP('Souhrnná tabulka'!A382,'ORP Tábor'!E:AJ,27,0)&amp;"; "&amp;VLOOKUP('Souhrnná tabulka'!A382,'ORP Tábor'!E:AJ,31,0)</f>
        <v>3616; dodaná data + ÚAP</v>
      </c>
      <c r="G382" s="1" t="str">
        <f>"VO - "&amp;VLOOKUP('Souhrnná tabulka'!A382,'ORP Tábor'!E:AJ,20,0)&amp;"; vodovod - "&amp;VLOOKUP('Souhrnná tabulka'!A382,'ORP Tábor'!E:AJ,26,0)&amp;"; kanalizace - "&amp;VLOOKUP('Souhrnná tabulka'!A382,'ORP Tábor'!E:AJ,32,0)</f>
        <v>VO - obec; vodovod - ČEVAK; kanalizace - město Tábor</v>
      </c>
    </row>
    <row r="383" spans="1:7" x14ac:dyDescent="0.25">
      <c r="A383" s="1">
        <v>382</v>
      </c>
      <c r="B383" s="1" t="s">
        <v>468</v>
      </c>
      <c r="C383" s="1" t="s">
        <v>226</v>
      </c>
      <c r="D383" s="1" t="str">
        <f>VLOOKUP('Souhrnná tabulka'!A383,'ORP Písek'!E:AJ,15,0)&amp;"; "&amp;VLOOKUP('Souhrnná tabulka'!A383,'ORP Písek'!E:AJ,19,0)</f>
        <v>4426; ortofoto, streetview</v>
      </c>
      <c r="E383" s="1" t="str">
        <f>VLOOKUP('Souhrnná tabulka'!A383,'ORP Písek'!E:AJ,21,0)&amp;"; "&amp;VLOOKUP('Souhrnná tabulka'!A383,'ORP Písek'!E:AJ,25,0)</f>
        <v>0; ÚAP</v>
      </c>
      <c r="F383" s="1" t="str">
        <f>VLOOKUP('Souhrnná tabulka'!A383,'ORP Písek'!E:AJ,27,0)&amp;"; "&amp;VLOOKUP('Souhrnná tabulka'!A383,'ORP Písek'!E:AJ,31,0)</f>
        <v>4098; ÚAP</v>
      </c>
      <c r="G383" s="1" t="str">
        <f>"VO - "&amp;VLOOKUP('Souhrnná tabulka'!A383,'ORP Písek'!E:AJ,20,0)&amp;"; vodovod - "&amp;VLOOKUP('Souhrnná tabulka'!A383,'ORP Písek'!E:AJ,26,0)&amp;"; kanalizace - "&amp;VLOOKUP('Souhrnná tabulka'!A383,'ORP Písek'!E:AJ,32,0)</f>
        <v>VO - obec; vodovod - ČEVAK; kanalizace - obec</v>
      </c>
    </row>
    <row r="384" spans="1:7" x14ac:dyDescent="0.25">
      <c r="A384" s="1">
        <v>383</v>
      </c>
      <c r="B384" s="1" t="s">
        <v>554</v>
      </c>
      <c r="C384" s="1" t="s">
        <v>475</v>
      </c>
      <c r="D384" s="1" t="str">
        <f>VLOOKUP('Souhrnná tabulka'!A384,'ORP Třeboň'!E:AJ,15,0)&amp;"; "&amp;VLOOKUP('Souhrnná tabulka'!A384,'ORP Třeboň'!E:AJ,19,0)</f>
        <v>4051; ortofoto, streetview</v>
      </c>
      <c r="E384" s="1" t="str">
        <f>VLOOKUP('Souhrnná tabulka'!A384,'ORP Třeboň'!E:AJ,21,0)&amp;"; "&amp;VLOOKUP('Souhrnná tabulka'!A384,'ORP Třeboň'!E:AJ,25,0)</f>
        <v>0; ÚAP</v>
      </c>
      <c r="F384" s="1" t="str">
        <f>VLOOKUP('Souhrnná tabulka'!A384,'ORP Třeboň'!E:AJ,27,0)&amp;"; "&amp;VLOOKUP('Souhrnná tabulka'!A384,'ORP Třeboň'!E:AJ,31,0)</f>
        <v>5217; ÚAP</v>
      </c>
      <c r="G384" s="1" t="str">
        <f>"VO - "&amp;VLOOKUP('Souhrnná tabulka'!A384,'ORP Třeboň'!E:AJ,20,0)&amp;"; vodovod - "&amp;VLOOKUP('Souhrnná tabulka'!A384,'ORP Třeboň'!E:AJ,26,0)&amp;"; kanalizace - "&amp;VLOOKUP('Souhrnná tabulka'!A384,'ORP Třeboň'!E:AJ,32,0)</f>
        <v>VO - obec; vodovod - ČEVAK + nedohledatelný správce; kanalizace - obec + nedohledatelný správce</v>
      </c>
    </row>
    <row r="385" spans="1:7" x14ac:dyDescent="0.25">
      <c r="A385" s="1">
        <v>384</v>
      </c>
      <c r="B385" s="1" t="s">
        <v>202</v>
      </c>
      <c r="C385" s="1" t="s">
        <v>201</v>
      </c>
      <c r="D385" s="1" t="str">
        <f>VLOOKUP('Souhrnná tabulka'!A385,'ORP České Budějovice'!E:AJ,15,0)&amp;"; "&amp;VLOOKUP('Souhrnná tabulka'!A385,'ORP České Budějovice'!E:AJ,19,0)</f>
        <v>2276; ortofoto, streetview</v>
      </c>
      <c r="E385" s="1" t="str">
        <f>VLOOKUP('Souhrnná tabulka'!A385,'ORP České Budějovice'!E:AJ,21,0)&amp;"; "&amp;VLOOKUP('Souhrnná tabulka'!A385,'ORP České Budějovice'!E:AJ,25,0)</f>
        <v>0; ÚAP</v>
      </c>
      <c r="F385" s="1" t="str">
        <f>VLOOKUP('Souhrnná tabulka'!A385,'ORP České Budějovice'!E:AJ,27,0)&amp;"; "&amp;VLOOKUP('Souhrnná tabulka'!A385,'ORP České Budějovice'!E:AJ,31,0)</f>
        <v>7109; ÚAP</v>
      </c>
      <c r="G385" s="1" t="str">
        <f>"VO - "&amp;VLOOKUP('Souhrnná tabulka'!A385,'ORP České Budějovice'!E:AJ,20,0)&amp;"; vodovod - "&amp;VLOOKUP('Souhrnná tabulka'!A385,'ORP České Budějovice'!E:AJ,26,0)&amp;"; kanalizace - "&amp;VLOOKUP('Souhrnná tabulka'!A385,'ORP České Budějovice'!E:AJ,32,0)</f>
        <v>VO - obec; vodovod - ČEVAK; kanalizace - obec</v>
      </c>
    </row>
    <row r="386" spans="1:7" x14ac:dyDescent="0.25">
      <c r="A386" s="1">
        <v>385</v>
      </c>
      <c r="B386" s="1" t="s">
        <v>169</v>
      </c>
      <c r="C386" s="1" t="s">
        <v>201</v>
      </c>
      <c r="D386" s="1" t="str">
        <f>VLOOKUP('Souhrnná tabulka'!A386,'ORP České Budějovice'!E:AJ,15,0)&amp;"; "&amp;VLOOKUP('Souhrnná tabulka'!A386,'ORP České Budějovice'!E:AJ,19,0)</f>
        <v>3488; ortofoto, streetview</v>
      </c>
      <c r="E386" s="1" t="str">
        <f>VLOOKUP('Souhrnná tabulka'!A386,'ORP České Budějovice'!E:AJ,21,0)&amp;"; "&amp;VLOOKUP('Souhrnná tabulka'!A386,'ORP České Budějovice'!E:AJ,25,0)</f>
        <v>13969; ÚAP</v>
      </c>
      <c r="F386" s="1" t="str">
        <f>VLOOKUP('Souhrnná tabulka'!A386,'ORP České Budějovice'!E:AJ,27,0)&amp;"; "&amp;VLOOKUP('Souhrnná tabulka'!A386,'ORP České Budějovice'!E:AJ,31,0)</f>
        <v>1383; ÚAP</v>
      </c>
      <c r="G386" s="1" t="str">
        <f>"VO - "&amp;VLOOKUP('Souhrnná tabulka'!A386,'ORP České Budějovice'!E:AJ,20,0)&amp;"; vodovod - "&amp;VLOOKUP('Souhrnná tabulka'!A386,'ORP České Budějovice'!E:AJ,26,0)&amp;"; kanalizace - "&amp;VLOOKUP('Souhrnná tabulka'!A386,'ORP České Budějovice'!E:AJ,32,0)</f>
        <v>VO - obec; vodovod - obec; kanalizace - obec</v>
      </c>
    </row>
    <row r="387" spans="1:7" x14ac:dyDescent="0.25">
      <c r="A387" s="1">
        <v>386</v>
      </c>
      <c r="B387" s="1" t="s">
        <v>613</v>
      </c>
      <c r="C387" s="1" t="s">
        <v>428</v>
      </c>
      <c r="D387" s="1" t="str">
        <f>VLOOKUP('Souhrnná tabulka'!A387,'ORP Tábor'!E:AJ,15,0)&amp;"; "&amp;VLOOKUP('Souhrnná tabulka'!A387,'ORP Tábor'!E:AJ,19,0)</f>
        <v>3330; ortofoto, streetview</v>
      </c>
      <c r="E387" s="1" t="str">
        <f>VLOOKUP('Souhrnná tabulka'!A387,'ORP Tábor'!E:AJ,21,0)&amp;"; "&amp;VLOOKUP('Souhrnná tabulka'!A387,'ORP Tábor'!E:AJ,25,0)</f>
        <v>0; ÚAP</v>
      </c>
      <c r="F387" s="1" t="str">
        <f>VLOOKUP('Souhrnná tabulka'!A387,'ORP Tábor'!E:AJ,27,0)&amp;"; "&amp;VLOOKUP('Souhrnná tabulka'!A387,'ORP Tábor'!E:AJ,31,0)</f>
        <v>4076; ÚAP</v>
      </c>
      <c r="G387" s="1" t="str">
        <f>"VO - "&amp;VLOOKUP('Souhrnná tabulka'!A387,'ORP Tábor'!E:AJ,20,0)&amp;"; vodovod - "&amp;VLOOKUP('Souhrnná tabulka'!A387,'ORP Tábor'!E:AJ,26,0)&amp;"; kanalizace - "&amp;VLOOKUP('Souhrnná tabulka'!A387,'ORP Tábor'!E:AJ,32,0)</f>
        <v>VO - obec; vodovod - ČEVAK; kanalizace - obec Radětice</v>
      </c>
    </row>
    <row r="388" spans="1:7" x14ac:dyDescent="0.25">
      <c r="A388" s="1">
        <v>387</v>
      </c>
      <c r="B388" s="1" t="s">
        <v>305</v>
      </c>
      <c r="C388" s="1" t="s">
        <v>478</v>
      </c>
      <c r="D388" s="1" t="str">
        <f>VLOOKUP('Souhrnná tabulka'!A388,'ORP Prachatice'!E:AJ,15,0)&amp;"; "&amp;VLOOKUP('Souhrnná tabulka'!A388,'ORP Prachatice'!E:AJ,19,0)</f>
        <v>1973; ortofoto, streetview</v>
      </c>
      <c r="E388" s="1" t="str">
        <f>VLOOKUP('Souhrnná tabulka'!A388,'ORP Prachatice'!E:AJ,21,0)&amp;"; "&amp;VLOOKUP('Souhrnná tabulka'!A388,'ORP Prachatice'!E:AJ,25,0)</f>
        <v>0; ÚAP</v>
      </c>
      <c r="F388" s="1" t="str">
        <f>VLOOKUP('Souhrnná tabulka'!A388,'ORP Prachatice'!E:AJ,27,0)&amp;"; "&amp;VLOOKUP('Souhrnná tabulka'!A388,'ORP Prachatice'!E:AJ,31,0)</f>
        <v>4952; ÚAP</v>
      </c>
      <c r="G388" s="1" t="str">
        <f>"VO - "&amp;VLOOKUP('Souhrnná tabulka'!A388,'ORP Prachatice'!E:AJ,20,0)&amp;"; vodovod - "&amp;VLOOKUP('Souhrnná tabulka'!A388,'ORP Prachatice'!E:AJ,26,0)&amp;"; kanalizace - "&amp;VLOOKUP('Souhrnná tabulka'!A388,'ORP Prachatice'!E:AJ,32,0)</f>
        <v>VO - obec; vodovod - ČEVAK, obec; kanalizace - obec</v>
      </c>
    </row>
    <row r="389" spans="1:7" x14ac:dyDescent="0.25">
      <c r="A389" s="1">
        <v>388</v>
      </c>
      <c r="B389" s="1" t="s">
        <v>456</v>
      </c>
      <c r="C389" s="1" t="s">
        <v>483</v>
      </c>
      <c r="D389" s="1" t="str">
        <f>VLOOKUP('Souhrnná tabulka'!A389,'ORP Milevsko'!E:AJ,15,0)&amp;"; "&amp;VLOOKUP('Souhrnná tabulka'!A389,'ORP Milevsko'!E:AJ,19,0)</f>
        <v>5108; ortofoto, streetview</v>
      </c>
      <c r="E389" s="1" t="str">
        <f>VLOOKUP('Souhrnná tabulka'!A389,'ORP Milevsko'!E:AJ,21,0)&amp;"; "&amp;VLOOKUP('Souhrnná tabulka'!A389,'ORP Milevsko'!E:AJ,25,0)</f>
        <v>3649; ÚAP</v>
      </c>
      <c r="F389" s="1" t="str">
        <f>VLOOKUP('Souhrnná tabulka'!A389,'ORP Milevsko'!E:AJ,27,0)&amp;"; "&amp;VLOOKUP('Souhrnná tabulka'!A389,'ORP Milevsko'!E:AJ,31,0)</f>
        <v>4487; ÚAP</v>
      </c>
      <c r="G389" s="1" t="str">
        <f>"VO - "&amp;VLOOKUP('Souhrnná tabulka'!A389,'ORP Milevsko'!E:AJ,20,0)&amp;"; vodovod - "&amp;VLOOKUP('Souhrnná tabulka'!A389,'ORP Milevsko'!E:AJ,26,0)&amp;"; kanalizace - "&amp;VLOOKUP('Souhrnná tabulka'!A389,'ORP Milevsko'!E:AJ,32,0)</f>
        <v>VO - obec; vodovod - Město Milevsko; kanalizace - Město Milevsko</v>
      </c>
    </row>
    <row r="390" spans="1:7" x14ac:dyDescent="0.25">
      <c r="A390" s="1">
        <v>389</v>
      </c>
      <c r="B390" s="1" t="s">
        <v>541</v>
      </c>
      <c r="C390" s="1" t="s">
        <v>205</v>
      </c>
      <c r="D390" s="1" t="str">
        <f>VLOOKUP('Souhrnná tabulka'!A390,'ORP Jindřichův Hradec'!E:AJ,15,0)&amp;"; "&amp;VLOOKUP('Souhrnná tabulka'!A390,'ORP Jindřichův Hradec'!E:AJ,19,0)</f>
        <v>2194; ortofoto, streetview</v>
      </c>
      <c r="E390" s="1" t="str">
        <f>VLOOKUP('Souhrnná tabulka'!A390,'ORP Jindřichův Hradec'!E:AJ,21,0)&amp;"; "&amp;VLOOKUP('Souhrnná tabulka'!A390,'ORP Jindřichův Hradec'!E:AJ,25,0)</f>
        <v>0; ÚAP</v>
      </c>
      <c r="F390" s="1" t="str">
        <f>VLOOKUP('Souhrnná tabulka'!A390,'ORP Jindřichův Hradec'!E:AJ,27,0)&amp;"; "&amp;VLOOKUP('Souhrnná tabulka'!A390,'ORP Jindřichův Hradec'!E:AJ,31,0)</f>
        <v>0; ÚAP</v>
      </c>
      <c r="G390" s="1" t="str">
        <f>"VO - "&amp;VLOOKUP('Souhrnná tabulka'!A390,'ORP Jindřichův Hradec'!E:AJ,20,0)&amp;"; vodovod - "&amp;VLOOKUP('Souhrnná tabulka'!A390,'ORP Jindřichův Hradec'!E:AJ,26,0)&amp;"; kanalizace - "&amp;VLOOKUP('Souhrnná tabulka'!A390,'ORP Jindřichův Hradec'!E:AJ,32,0)</f>
        <v>VO - obec; vodovod - ČEVAK; kanalizace - ČEVAK + obec</v>
      </c>
    </row>
    <row r="391" spans="1:7" x14ac:dyDescent="0.25">
      <c r="A391" s="1">
        <v>390</v>
      </c>
      <c r="B391" s="1" t="s">
        <v>400</v>
      </c>
      <c r="C391" s="1" t="s">
        <v>416</v>
      </c>
      <c r="D391" s="1" t="str">
        <f>VLOOKUP('Souhrnná tabulka'!A391,'ORP Soběslav'!E:AJ,15,0)&amp;"; "&amp;VLOOKUP('Souhrnná tabulka'!A391,'ORP Soběslav'!E:AJ,19,0)</f>
        <v>2674; ortofoto, streetview</v>
      </c>
      <c r="E391" s="1" t="str">
        <f>VLOOKUP('Souhrnná tabulka'!A391,'ORP Soběslav'!E:AJ,21,0)&amp;"; "&amp;VLOOKUP('Souhrnná tabulka'!A391,'ORP Soběslav'!E:AJ,25,0)</f>
        <v>0; ÚAP</v>
      </c>
      <c r="F391" s="1" t="str">
        <f>VLOOKUP('Souhrnná tabulka'!A391,'ORP Soběslav'!E:AJ,27,0)&amp;"; "&amp;VLOOKUP('Souhrnná tabulka'!A391,'ORP Soběslav'!E:AJ,31,0)</f>
        <v>0; ÚAP</v>
      </c>
      <c r="G391" s="1" t="str">
        <f>"VO - "&amp;VLOOKUP('Souhrnná tabulka'!A391,'ORP Soběslav'!E:AJ,20,0)&amp;"; vodovod - "&amp;VLOOKUP('Souhrnná tabulka'!A391,'ORP Soběslav'!E:AJ,26,0)&amp;"; kanalizace - "&amp;VLOOKUP('Souhrnná tabulka'!A391,'ORP Soběslav'!E:AJ,32,0)</f>
        <v>VO - obec; vodovod - ČEVAK; kanalizace - ČEVAK, AQUASERV</v>
      </c>
    </row>
    <row r="392" spans="1:7" x14ac:dyDescent="0.25">
      <c r="A392" s="1">
        <v>391</v>
      </c>
      <c r="B392" s="1" t="s">
        <v>150</v>
      </c>
      <c r="C392" s="1" t="s">
        <v>416</v>
      </c>
      <c r="D392" s="1" t="str">
        <f>VLOOKUP('Souhrnná tabulka'!A392,'ORP Soběslav'!E:AJ,15,0)&amp;"; "&amp;VLOOKUP('Souhrnná tabulka'!A392,'ORP Soběslav'!E:AJ,19,0)</f>
        <v>4321; ortofoto, streetview</v>
      </c>
      <c r="E392" s="1" t="str">
        <f>VLOOKUP('Souhrnná tabulka'!A392,'ORP Soběslav'!E:AJ,21,0)&amp;"; "&amp;VLOOKUP('Souhrnná tabulka'!A392,'ORP Soběslav'!E:AJ,25,0)</f>
        <v>; není k dispozici</v>
      </c>
      <c r="F392" s="1" t="str">
        <f>VLOOKUP('Souhrnná tabulka'!A392,'ORP Soběslav'!E:AJ,27,0)&amp;"; "&amp;VLOOKUP('Souhrnná tabulka'!A392,'ORP Soběslav'!E:AJ,31,0)</f>
        <v>; není k dispozici</v>
      </c>
      <c r="G392" s="1" t="str">
        <f>"VO - "&amp;VLOOKUP('Souhrnná tabulka'!A392,'ORP Soběslav'!E:AJ,20,0)&amp;"; vodovod - "&amp;VLOOKUP('Souhrnná tabulka'!A392,'ORP Soběslav'!E:AJ,26,0)&amp;"; kanalizace - "&amp;VLOOKUP('Souhrnná tabulka'!A392,'ORP Soběslav'!E:AJ,32,0)</f>
        <v>VO - obec; vodovod - nedohledatelný správce; kanalizace - nedohledatelný správce</v>
      </c>
    </row>
    <row r="393" spans="1:7" x14ac:dyDescent="0.25">
      <c r="A393" s="1">
        <v>392</v>
      </c>
      <c r="B393" s="1" t="s">
        <v>114</v>
      </c>
      <c r="C393" s="1" t="s">
        <v>201</v>
      </c>
      <c r="D393" s="1" t="str">
        <f>VLOOKUP('Souhrnná tabulka'!A393,'ORP České Budějovice'!E:AJ,15,0)&amp;"; "&amp;VLOOKUP('Souhrnná tabulka'!A393,'ORP České Budějovice'!E:AJ,19,0)</f>
        <v>3360; ortofoto, streetview</v>
      </c>
      <c r="E393" s="1" t="str">
        <f>VLOOKUP('Souhrnná tabulka'!A393,'ORP České Budějovice'!E:AJ,21,0)&amp;"; "&amp;VLOOKUP('Souhrnná tabulka'!A393,'ORP České Budějovice'!E:AJ,25,0)</f>
        <v>0; ÚAP</v>
      </c>
      <c r="F393" s="1" t="str">
        <f>VLOOKUP('Souhrnná tabulka'!A393,'ORP České Budějovice'!E:AJ,27,0)&amp;"; "&amp;VLOOKUP('Souhrnná tabulka'!A393,'ORP České Budějovice'!E:AJ,31,0)</f>
        <v>0; ÚAP</v>
      </c>
      <c r="G393" s="1" t="str">
        <f>"VO - "&amp;VLOOKUP('Souhrnná tabulka'!A393,'ORP České Budějovice'!E:AJ,20,0)&amp;"; vodovod - "&amp;VLOOKUP('Souhrnná tabulka'!A393,'ORP České Budějovice'!E:AJ,26,0)&amp;"; kanalizace - "&amp;VLOOKUP('Souhrnná tabulka'!A393,'ORP České Budějovice'!E:AJ,32,0)</f>
        <v>VO - obec; vodovod - ČEVAK; kanalizace - ČEVAK</v>
      </c>
    </row>
    <row r="394" spans="1:7" x14ac:dyDescent="0.25">
      <c r="A394" s="1">
        <v>393</v>
      </c>
      <c r="B394" s="1" t="s">
        <v>371</v>
      </c>
      <c r="C394" s="1" t="s">
        <v>416</v>
      </c>
      <c r="D394" s="1" t="str">
        <f>VLOOKUP('Souhrnná tabulka'!A394,'ORP Soběslav'!E:AJ,15,0)&amp;"; "&amp;VLOOKUP('Souhrnná tabulka'!A394,'ORP Soběslav'!E:AJ,19,0)</f>
        <v>5620; ortofoto, streetview</v>
      </c>
      <c r="E394" s="1" t="str">
        <f>VLOOKUP('Souhrnná tabulka'!A394,'ORP Soběslav'!E:AJ,21,0)&amp;"; "&amp;VLOOKUP('Souhrnná tabulka'!A394,'ORP Soběslav'!E:AJ,25,0)</f>
        <v>; není k dispozici</v>
      </c>
      <c r="F394" s="1" t="str">
        <f>VLOOKUP('Souhrnná tabulka'!A394,'ORP Soběslav'!E:AJ,27,0)&amp;"; "&amp;VLOOKUP('Souhrnná tabulka'!A394,'ORP Soběslav'!E:AJ,31,0)</f>
        <v>0; ÚAP</v>
      </c>
      <c r="G394" s="1" t="str">
        <f>"VO - "&amp;VLOOKUP('Souhrnná tabulka'!A394,'ORP Soběslav'!E:AJ,20,0)&amp;"; vodovod - "&amp;VLOOKUP('Souhrnná tabulka'!A394,'ORP Soběslav'!E:AJ,26,0)&amp;"; kanalizace - "&amp;VLOOKUP('Souhrnná tabulka'!A394,'ORP Soběslav'!E:AJ,32,0)</f>
        <v>VO - obec; vodovod - nedohledatelný správce; kanalizace - AQUASERV</v>
      </c>
    </row>
    <row r="395" spans="1:7" x14ac:dyDescent="0.25">
      <c r="A395" s="1">
        <v>394</v>
      </c>
      <c r="B395" s="1" t="s">
        <v>27</v>
      </c>
      <c r="C395" s="1" t="s">
        <v>281</v>
      </c>
      <c r="D395" s="1" t="str">
        <f>VLOOKUP('Souhrnná tabulka'!A395,'ORP Český Krumlov'!E:AJ,15,0)&amp;"; "&amp;VLOOKUP('Souhrnná tabulka'!A395,'ORP Český Krumlov'!E:AJ,19,0)</f>
        <v xml:space="preserve">; </v>
      </c>
      <c r="E395" s="1" t="str">
        <f>VLOOKUP('Souhrnná tabulka'!A395,'ORP Český Krumlov'!E:AJ,21,0)&amp;"; "&amp;VLOOKUP('Souhrnná tabulka'!A395,'ORP Český Krumlov'!E:AJ,25,0)</f>
        <v xml:space="preserve">; </v>
      </c>
      <c r="F395" s="1" t="str">
        <f>VLOOKUP('Souhrnná tabulka'!A395,'ORP Český Krumlov'!E:AJ,27,0)&amp;"; "&amp;VLOOKUP('Souhrnná tabulka'!A395,'ORP Český Krumlov'!E:AJ,31,0)</f>
        <v xml:space="preserve">; </v>
      </c>
      <c r="G395" s="1" t="str">
        <f>"VO - "&amp;VLOOKUP('Souhrnná tabulka'!A395,'ORP Český Krumlov'!E:AJ,20,0)&amp;"; vodovod - "&amp;VLOOKUP('Souhrnná tabulka'!A395,'ORP Český Krumlov'!E:AJ,26,0)&amp;"; kanalizace - "&amp;VLOOKUP('Souhrnná tabulka'!A395,'ORP Český Krumlov'!E:AJ,32,0)</f>
        <v xml:space="preserve">VO - ; vodovod - ; kanalizace - </v>
      </c>
    </row>
    <row r="396" spans="1:7" x14ac:dyDescent="0.25">
      <c r="A396" s="1">
        <v>395</v>
      </c>
      <c r="B396" s="1" t="s">
        <v>247</v>
      </c>
      <c r="C396" s="1" t="s">
        <v>162</v>
      </c>
      <c r="D396" s="1" t="str">
        <f>VLOOKUP('Souhrnná tabulka'!A396,'ORP Trhové Sviny'!E:AJ,15,0)&amp;"; "&amp;VLOOKUP('Souhrnná tabulka'!A396,'ORP Trhové Sviny'!E:AJ,19,0)</f>
        <v>6237; ortofoto, streetview</v>
      </c>
      <c r="E396" s="1" t="str">
        <f>VLOOKUP('Souhrnná tabulka'!A396,'ORP Trhové Sviny'!E:AJ,21,0)&amp;"; "&amp;VLOOKUP('Souhrnná tabulka'!A396,'ORP Trhové Sviny'!E:AJ,25,0)</f>
        <v>5485; ÚAP</v>
      </c>
      <c r="F396" s="1" t="str">
        <f>VLOOKUP('Souhrnná tabulka'!A396,'ORP Trhové Sviny'!E:AJ,27,0)&amp;"; "&amp;VLOOKUP('Souhrnná tabulka'!A396,'ORP Trhové Sviny'!E:AJ,31,0)</f>
        <v>; není k dispozici</v>
      </c>
      <c r="G396" s="1" t="str">
        <f>"VO - "&amp;VLOOKUP('Souhrnná tabulka'!A396,'ORP Trhové Sviny'!E:AJ,20,0)&amp;"; vodovod - "&amp;VLOOKUP('Souhrnná tabulka'!A396,'ORP Trhové Sviny'!E:AJ,26,0)&amp;"; kanalizace - "&amp;VLOOKUP('Souhrnná tabulka'!A396,'ORP Trhové Sviny'!E:AJ,32,0)</f>
        <v>VO - obec; vodovod - obec; kanalizace - nedohledatelný správce</v>
      </c>
    </row>
    <row r="397" spans="1:7" x14ac:dyDescent="0.25">
      <c r="A397" s="1">
        <v>396</v>
      </c>
      <c r="B397" s="1" t="s">
        <v>363</v>
      </c>
      <c r="C397" s="1" t="s">
        <v>416</v>
      </c>
      <c r="D397" s="1" t="str">
        <f>VLOOKUP('Souhrnná tabulka'!A397,'ORP Soběslav'!E:AJ,15,0)&amp;"; "&amp;VLOOKUP('Souhrnná tabulka'!A397,'ORP Soběslav'!E:AJ,19,0)</f>
        <v>3099; ortofoto, streetview</v>
      </c>
      <c r="E397" s="1" t="str">
        <f>VLOOKUP('Souhrnná tabulka'!A397,'ORP Soběslav'!E:AJ,21,0)&amp;"; "&amp;VLOOKUP('Souhrnná tabulka'!A397,'ORP Soběslav'!E:AJ,25,0)</f>
        <v>0; ÚAP</v>
      </c>
      <c r="F397" s="1" t="str">
        <f>VLOOKUP('Souhrnná tabulka'!A397,'ORP Soběslav'!E:AJ,27,0)&amp;"; "&amp;VLOOKUP('Souhrnná tabulka'!A397,'ORP Soběslav'!E:AJ,31,0)</f>
        <v>0; není k dispozici</v>
      </c>
      <c r="G397" s="1" t="str">
        <f>"VO - "&amp;VLOOKUP('Souhrnná tabulka'!A397,'ORP Soběslav'!E:AJ,20,0)&amp;"; vodovod - "&amp;VLOOKUP('Souhrnná tabulka'!A397,'ORP Soběslav'!E:AJ,26,0)&amp;"; kanalizace - "&amp;VLOOKUP('Souhrnná tabulka'!A397,'ORP Soběslav'!E:AJ,32,0)</f>
        <v>VO - obec; vodovod - ČEVAK; kanalizace - nedohledatelný správce</v>
      </c>
    </row>
    <row r="398" spans="1:7" x14ac:dyDescent="0.25">
      <c r="A398" s="1">
        <v>397</v>
      </c>
      <c r="B398" s="1" t="s">
        <v>37</v>
      </c>
      <c r="C398" s="1" t="s">
        <v>475</v>
      </c>
      <c r="D398" s="1" t="str">
        <f>VLOOKUP('Souhrnná tabulka'!A398,'ORP Třeboň'!E:AJ,15,0)&amp;"; "&amp;VLOOKUP('Souhrnná tabulka'!A398,'ORP Třeboň'!E:AJ,19,0)</f>
        <v>4442; ortofoto, streetview</v>
      </c>
      <c r="E398" s="1" t="str">
        <f>VLOOKUP('Souhrnná tabulka'!A398,'ORP Třeboň'!E:AJ,21,0)&amp;"; "&amp;VLOOKUP('Souhrnná tabulka'!A398,'ORP Třeboň'!E:AJ,25,0)</f>
        <v>0; ÚAP</v>
      </c>
      <c r="F398" s="1" t="str">
        <f>VLOOKUP('Souhrnná tabulka'!A398,'ORP Třeboň'!E:AJ,27,0)&amp;"; "&amp;VLOOKUP('Souhrnná tabulka'!A398,'ORP Třeboň'!E:AJ,31,0)</f>
        <v>0; ÚAP</v>
      </c>
      <c r="G398" s="1" t="str">
        <f>"VO - "&amp;VLOOKUP('Souhrnná tabulka'!A398,'ORP Třeboň'!E:AJ,20,0)&amp;"; vodovod - "&amp;VLOOKUP('Souhrnná tabulka'!A398,'ORP Třeboň'!E:AJ,26,0)&amp;"; kanalizace - "&amp;VLOOKUP('Souhrnná tabulka'!A398,'ORP Třeboň'!E:AJ,32,0)</f>
        <v>VO - obec; vodovod - ČEVAK; kanalizace - ČEVAK, nedohledatelný správce</v>
      </c>
    </row>
    <row r="399" spans="1:7" x14ac:dyDescent="0.25">
      <c r="A399" s="1">
        <v>398</v>
      </c>
      <c r="B399" s="1" t="s">
        <v>153</v>
      </c>
      <c r="C399" s="1" t="s">
        <v>201</v>
      </c>
      <c r="D399" s="1" t="str">
        <f>VLOOKUP('Souhrnná tabulka'!A399,'ORP České Budějovice'!E:AJ,15,0)&amp;"; "&amp;VLOOKUP('Souhrnná tabulka'!A399,'ORP České Budějovice'!E:AJ,19,0)</f>
        <v>3919; ortofoto, streetview</v>
      </c>
      <c r="E399" s="1" t="str">
        <f>VLOOKUP('Souhrnná tabulka'!A399,'ORP České Budějovice'!E:AJ,21,0)&amp;"; "&amp;VLOOKUP('Souhrnná tabulka'!A399,'ORP České Budějovice'!E:AJ,25,0)</f>
        <v>0; ÚAP</v>
      </c>
      <c r="F399" s="1" t="str">
        <f>VLOOKUP('Souhrnná tabulka'!A399,'ORP České Budějovice'!E:AJ,27,0)&amp;"; "&amp;VLOOKUP('Souhrnná tabulka'!A399,'ORP České Budějovice'!E:AJ,31,0)</f>
        <v>0; ÚAP</v>
      </c>
      <c r="G399" s="1" t="str">
        <f>"VO - "&amp;VLOOKUP('Souhrnná tabulka'!A399,'ORP České Budějovice'!E:AJ,20,0)&amp;"; vodovod - "&amp;VLOOKUP('Souhrnná tabulka'!A399,'ORP České Budějovice'!E:AJ,26,0)&amp;"; kanalizace - "&amp;VLOOKUP('Souhrnná tabulka'!A399,'ORP České Budějovice'!E:AJ,32,0)</f>
        <v>VO - obec; vodovod - Jihočeský vodárenský svaz; kanalizace - Jihočeský vodárenský svaz</v>
      </c>
    </row>
    <row r="400" spans="1:7" x14ac:dyDescent="0.25">
      <c r="A400" s="1">
        <v>399</v>
      </c>
      <c r="B400" s="1" t="s">
        <v>333</v>
      </c>
      <c r="C400" s="1" t="s">
        <v>397</v>
      </c>
      <c r="D400" s="1" t="str">
        <f>VLOOKUP('Souhrnná tabulka'!A400,'ORP Vodňany'!E:AJ,15,0)&amp;"; "&amp;VLOOKUP('Souhrnná tabulka'!A400,'ORP Vodňany'!E:AJ,19,0)</f>
        <v>2611; ortofoto, streetview</v>
      </c>
      <c r="E400" s="1" t="str">
        <f>VLOOKUP('Souhrnná tabulka'!A400,'ORP Vodňany'!E:AJ,21,0)&amp;"; "&amp;VLOOKUP('Souhrnná tabulka'!A400,'ORP Vodňany'!E:AJ,25,0)</f>
        <v>0; ÚAP</v>
      </c>
      <c r="F400" s="1" t="str">
        <f>VLOOKUP('Souhrnná tabulka'!A400,'ORP Vodňany'!E:AJ,27,0)&amp;"; "&amp;VLOOKUP('Souhrnná tabulka'!A400,'ORP Vodňany'!E:AJ,31,0)</f>
        <v>0; ÚAP</v>
      </c>
      <c r="G400" s="1" t="str">
        <f>"VO - "&amp;VLOOKUP('Souhrnná tabulka'!A400,'ORP Vodňany'!E:AJ,20,0)&amp;"; vodovod - "&amp;VLOOKUP('Souhrnná tabulka'!A400,'ORP Vodňany'!E:AJ,26,0)&amp;"; kanalizace - "&amp;VLOOKUP('Souhrnná tabulka'!A400,'ORP Vodňany'!E:AJ,32,0)</f>
        <v>VO - obec; vodovod - ČEVAK, Jihočeský vodárenský svaz; kanalizace - ČEVAK</v>
      </c>
    </row>
    <row r="401" spans="1:7" x14ac:dyDescent="0.25">
      <c r="A401" s="1">
        <v>400</v>
      </c>
      <c r="B401" s="1" t="s">
        <v>183</v>
      </c>
      <c r="C401" s="1" t="s">
        <v>205</v>
      </c>
      <c r="D401" s="1" t="str">
        <f>VLOOKUP('Souhrnná tabulka'!A401,'ORP Jindřichův Hradec'!E:AJ,15,0)&amp;"; "&amp;VLOOKUP('Souhrnná tabulka'!A401,'ORP Jindřichův Hradec'!E:AJ,19,0)</f>
        <v>2922; ortofoto, streetview</v>
      </c>
      <c r="E401" s="1" t="str">
        <f>VLOOKUP('Souhrnná tabulka'!A401,'ORP Jindřichův Hradec'!E:AJ,21,0)&amp;"; "&amp;VLOOKUP('Souhrnná tabulka'!A401,'ORP Jindřichův Hradec'!E:AJ,25,0)</f>
        <v>0; ÚAP</v>
      </c>
      <c r="F401" s="1" t="str">
        <f>VLOOKUP('Souhrnná tabulka'!A401,'ORP Jindřichův Hradec'!E:AJ,27,0)&amp;"; "&amp;VLOOKUP('Souhrnná tabulka'!A401,'ORP Jindřichův Hradec'!E:AJ,31,0)</f>
        <v>3134; ÚAP</v>
      </c>
      <c r="G401" s="1" t="str">
        <f>"VO - "&amp;VLOOKUP('Souhrnná tabulka'!A401,'ORP Jindřichův Hradec'!E:AJ,20,0)&amp;"; vodovod - "&amp;VLOOKUP('Souhrnná tabulka'!A401,'ORP Jindřichův Hradec'!E:AJ,26,0)&amp;"; kanalizace - "&amp;VLOOKUP('Souhrnná tabulka'!A401,'ORP Jindřichův Hradec'!E:AJ,32,0)</f>
        <v>VO - obec; vodovod - ČEVAK; kanalizace - obec</v>
      </c>
    </row>
    <row r="402" spans="1:7" x14ac:dyDescent="0.25">
      <c r="A402" s="1">
        <v>401</v>
      </c>
      <c r="B402" s="1" t="s">
        <v>218</v>
      </c>
      <c r="C402" s="1" t="s">
        <v>201</v>
      </c>
      <c r="D402" s="1" t="str">
        <f>VLOOKUP('Souhrnná tabulka'!A402,'ORP České Budějovice'!E:AJ,15,0)&amp;"; "&amp;VLOOKUP('Souhrnná tabulka'!A402,'ORP České Budějovice'!E:AJ,19,0)</f>
        <v>5600; ortofoto, streetview</v>
      </c>
      <c r="E402" s="1" t="str">
        <f>VLOOKUP('Souhrnná tabulka'!A402,'ORP České Budějovice'!E:AJ,21,0)&amp;"; "&amp;VLOOKUP('Souhrnná tabulka'!A402,'ORP České Budějovice'!E:AJ,25,0)</f>
        <v>11918; ÚAP</v>
      </c>
      <c r="F402" s="1" t="str">
        <f>VLOOKUP('Souhrnná tabulka'!A402,'ORP České Budějovice'!E:AJ,27,0)&amp;"; "&amp;VLOOKUP('Souhrnná tabulka'!A402,'ORP České Budějovice'!E:AJ,31,0)</f>
        <v>4296; ÚAP</v>
      </c>
      <c r="G402" s="1" t="str">
        <f>"VO - "&amp;VLOOKUP('Souhrnná tabulka'!A402,'ORP České Budějovice'!E:AJ,20,0)&amp;"; vodovod - "&amp;VLOOKUP('Souhrnná tabulka'!A402,'ORP České Budějovice'!E:AJ,26,0)&amp;"; kanalizace - "&amp;VLOOKUP('Souhrnná tabulka'!A402,'ORP České Budějovice'!E:AJ,32,0)</f>
        <v>VO - obec; vodovod - obec, nedohledatelný správce; kanalizace - obec</v>
      </c>
    </row>
    <row r="403" spans="1:7" x14ac:dyDescent="0.25">
      <c r="A403" s="1">
        <v>402</v>
      </c>
      <c r="B403" s="1" t="s">
        <v>71</v>
      </c>
      <c r="C403" s="1" t="s">
        <v>201</v>
      </c>
      <c r="D403" s="1" t="str">
        <f>VLOOKUP('Souhrnná tabulka'!A403,'ORP České Budějovice'!E:AJ,15,0)&amp;"; "&amp;VLOOKUP('Souhrnná tabulka'!A403,'ORP České Budějovice'!E:AJ,19,0)</f>
        <v>2848; ortofoto, streetview</v>
      </c>
      <c r="E403" s="1" t="str">
        <f>VLOOKUP('Souhrnná tabulka'!A403,'ORP České Budějovice'!E:AJ,21,0)&amp;"; "&amp;VLOOKUP('Souhrnná tabulka'!A403,'ORP České Budějovice'!E:AJ,25,0)</f>
        <v>0; ÚAP</v>
      </c>
      <c r="F403" s="1" t="str">
        <f>VLOOKUP('Souhrnná tabulka'!A403,'ORP České Budějovice'!E:AJ,27,0)&amp;"; "&amp;VLOOKUP('Souhrnná tabulka'!A403,'ORP České Budějovice'!E:AJ,31,0)</f>
        <v>0; ÚAP</v>
      </c>
      <c r="G403" s="1" t="str">
        <f>"VO - "&amp;VLOOKUP('Souhrnná tabulka'!A403,'ORP České Budějovice'!E:AJ,20,0)&amp;"; vodovod - "&amp;VLOOKUP('Souhrnná tabulka'!A403,'ORP České Budějovice'!E:AJ,26,0)&amp;"; kanalizace - "&amp;VLOOKUP('Souhrnná tabulka'!A403,'ORP České Budějovice'!E:AJ,32,0)</f>
        <v>VO - obec; vodovod - ČEVAK, Jihočeský vodárenský svaz; kanalizace - ČEVAK, AQUASERV</v>
      </c>
    </row>
    <row r="404" spans="1:7" x14ac:dyDescent="0.25">
      <c r="A404" s="1">
        <v>403</v>
      </c>
      <c r="B404" s="1" t="s">
        <v>139</v>
      </c>
      <c r="C404" s="1" t="s">
        <v>201</v>
      </c>
      <c r="D404" s="1" t="str">
        <f>VLOOKUP('Souhrnná tabulka'!A404,'ORP České Budějovice'!E:AJ,15,0)&amp;"; "&amp;VLOOKUP('Souhrnná tabulka'!A404,'ORP České Budějovice'!E:AJ,19,0)</f>
        <v>3410; ortofoto, streetview</v>
      </c>
      <c r="E404" s="1" t="str">
        <f>VLOOKUP('Souhrnná tabulka'!A404,'ORP České Budějovice'!E:AJ,21,0)&amp;"; "&amp;VLOOKUP('Souhrnná tabulka'!A404,'ORP České Budějovice'!E:AJ,25,0)</f>
        <v>0; ÚAP</v>
      </c>
      <c r="F404" s="1" t="str">
        <f>VLOOKUP('Souhrnná tabulka'!A404,'ORP České Budějovice'!E:AJ,27,0)&amp;"; "&amp;VLOOKUP('Souhrnná tabulka'!A404,'ORP České Budějovice'!E:AJ,31,0)</f>
        <v>0; ÚAP</v>
      </c>
      <c r="G404" s="1" t="str">
        <f>"VO - "&amp;VLOOKUP('Souhrnná tabulka'!A404,'ORP České Budějovice'!E:AJ,20,0)&amp;"; vodovod - "&amp;VLOOKUP('Souhrnná tabulka'!A404,'ORP České Budějovice'!E:AJ,26,0)&amp;"; kanalizace - "&amp;VLOOKUP('Souhrnná tabulka'!A404,'ORP České Budějovice'!E:AJ,32,0)</f>
        <v>VO - obec; vodovod - ČEVAK, Jihočeský vodárenský svaz; kanalizace - ČEVAK</v>
      </c>
    </row>
    <row r="405" spans="1:7" x14ac:dyDescent="0.25">
      <c r="A405" s="1">
        <v>404</v>
      </c>
      <c r="B405" s="1" t="s">
        <v>204</v>
      </c>
      <c r="C405" s="1" t="s">
        <v>281</v>
      </c>
      <c r="D405" s="1" t="str">
        <f>VLOOKUP('Souhrnná tabulka'!A405,'ORP Český Krumlov'!E:AJ,15,0)&amp;"; "&amp;VLOOKUP('Souhrnná tabulka'!A405,'ORP Český Krumlov'!E:AJ,19,0)</f>
        <v>3816; ortofoto, streetview</v>
      </c>
      <c r="E405" s="1" t="str">
        <f>VLOOKUP('Souhrnná tabulka'!A405,'ORP Český Krumlov'!E:AJ,21,0)&amp;"; "&amp;VLOOKUP('Souhrnná tabulka'!A405,'ORP Český Krumlov'!E:AJ,25,0)</f>
        <v>0; ÚAP</v>
      </c>
      <c r="F405" s="1" t="str">
        <f>VLOOKUP('Souhrnná tabulka'!A405,'ORP Český Krumlov'!E:AJ,27,0)&amp;"; "&amp;VLOOKUP('Souhrnná tabulka'!A405,'ORP Český Krumlov'!E:AJ,31,0)</f>
        <v>13114; ÚAP</v>
      </c>
      <c r="G405" s="1" t="str">
        <f>"VO - "&amp;VLOOKUP('Souhrnná tabulka'!A405,'ORP Český Krumlov'!E:AJ,20,0)&amp;"; vodovod - "&amp;VLOOKUP('Souhrnná tabulka'!A405,'ORP Český Krumlov'!E:AJ,26,0)&amp;"; kanalizace - "&amp;VLOOKUP('Souhrnná tabulka'!A405,'ORP Český Krumlov'!E:AJ,32,0)</f>
        <v>VO - obec; vodovod - Jihočeský vodárenský svaz, ČEVAK, město Český Krumlov; kanalizace - město Český Krumlov</v>
      </c>
    </row>
    <row r="406" spans="1:7" x14ac:dyDescent="0.25">
      <c r="A406" s="1">
        <v>405</v>
      </c>
      <c r="B406" s="1" t="s">
        <v>394</v>
      </c>
      <c r="C406" s="1" t="s">
        <v>236</v>
      </c>
      <c r="D406" s="1" t="str">
        <f>VLOOKUP('Souhrnná tabulka'!A406,'ORP Vimperk'!E:AJ,15,0)&amp;"; "&amp;VLOOKUP('Souhrnná tabulka'!A406,'ORP Vimperk'!E:AJ,19,0)</f>
        <v>2558; ortofoto, streetview</v>
      </c>
      <c r="E406" s="1" t="str">
        <f>VLOOKUP('Souhrnná tabulka'!A406,'ORP Vimperk'!E:AJ,21,0)&amp;"; "&amp;VLOOKUP('Souhrnná tabulka'!A406,'ORP Vimperk'!E:AJ,25,0)</f>
        <v>6687; ÚAP</v>
      </c>
      <c r="F406" s="1" t="str">
        <f>VLOOKUP('Souhrnná tabulka'!A406,'ORP Vimperk'!E:AJ,27,0)&amp;"; "&amp;VLOOKUP('Souhrnná tabulka'!A406,'ORP Vimperk'!E:AJ,31,0)</f>
        <v>3331; ÚAP</v>
      </c>
      <c r="G406" s="1" t="str">
        <f>"VO - "&amp;VLOOKUP('Souhrnná tabulka'!A406,'ORP Vimperk'!E:AJ,20,0)&amp;"; vodovod - "&amp;VLOOKUP('Souhrnná tabulka'!A406,'ORP Vimperk'!E:AJ,26,0)&amp;"; kanalizace - "&amp;VLOOKUP('Souhrnná tabulka'!A406,'ORP Vimperk'!E:AJ,32,0)</f>
        <v>VO - obec; vodovod - obec; kanalizace - obec, nedohledatelný správce</v>
      </c>
    </row>
    <row r="407" spans="1:7" x14ac:dyDescent="0.25">
      <c r="A407" s="1">
        <v>406</v>
      </c>
      <c r="B407" s="1" t="s">
        <v>422</v>
      </c>
      <c r="C407" s="1" t="s">
        <v>478</v>
      </c>
      <c r="D407" s="1" t="str">
        <f>VLOOKUP('Souhrnná tabulka'!A407,'ORP Prachatice'!E:AJ,15,0)&amp;"; "&amp;VLOOKUP('Souhrnná tabulka'!A407,'ORP Prachatice'!E:AJ,19,0)</f>
        <v>5369; ortofoto, streetview</v>
      </c>
      <c r="E407" s="1" t="str">
        <f>VLOOKUP('Souhrnná tabulka'!A407,'ORP Prachatice'!E:AJ,21,0)&amp;"; "&amp;VLOOKUP('Souhrnná tabulka'!A407,'ORP Prachatice'!E:AJ,25,0)</f>
        <v>0; ÚAP</v>
      </c>
      <c r="F407" s="1" t="str">
        <f>VLOOKUP('Souhrnná tabulka'!A407,'ORP Prachatice'!E:AJ,27,0)&amp;"; "&amp;VLOOKUP('Souhrnná tabulka'!A407,'ORP Prachatice'!E:AJ,31,0)</f>
        <v>8027; ÚAP</v>
      </c>
      <c r="G407" s="1" t="str">
        <f>"VO - "&amp;VLOOKUP('Souhrnná tabulka'!A407,'ORP Prachatice'!E:AJ,20,0)&amp;"; vodovod - "&amp;VLOOKUP('Souhrnná tabulka'!A407,'ORP Prachatice'!E:AJ,26,0)&amp;"; kanalizace - "&amp;VLOOKUP('Souhrnná tabulka'!A407,'ORP Prachatice'!E:AJ,32,0)</f>
        <v>VO - obec; vodovod - AQUAŠUMAVA; kanalizace - obec, Správa železnic</v>
      </c>
    </row>
    <row r="408" spans="1:7" x14ac:dyDescent="0.25">
      <c r="A408" s="1">
        <v>407</v>
      </c>
      <c r="B408" s="1" t="s">
        <v>402</v>
      </c>
      <c r="C408" s="1" t="s">
        <v>265</v>
      </c>
      <c r="D408" s="1" t="str">
        <f>VLOOKUP('Souhrnná tabulka'!A408,'ORP Kaplice'!E:AJ,15,0)&amp;"; "&amp;VLOOKUP('Souhrnná tabulka'!A408,'ORP Kaplice'!E:AJ,19,0)</f>
        <v>3225; ortofoto, streetview</v>
      </c>
      <c r="E408" s="1" t="str">
        <f>VLOOKUP('Souhrnná tabulka'!A408,'ORP Kaplice'!E:AJ,21,0)&amp;"; "&amp;VLOOKUP('Souhrnná tabulka'!A408,'ORP Kaplice'!E:AJ,25,0)</f>
        <v>0; ÚAP</v>
      </c>
      <c r="F408" s="1" t="str">
        <f>VLOOKUP('Souhrnná tabulka'!A408,'ORP Kaplice'!E:AJ,27,0)&amp;"; "&amp;VLOOKUP('Souhrnná tabulka'!A408,'ORP Kaplice'!E:AJ,31,0)</f>
        <v>0; ÚAP</v>
      </c>
      <c r="G408" s="1" t="str">
        <f>"VO - "&amp;VLOOKUP('Souhrnná tabulka'!A408,'ORP Kaplice'!E:AJ,20,0)&amp;"; vodovod - "&amp;VLOOKUP('Souhrnná tabulka'!A408,'ORP Kaplice'!E:AJ,26,0)&amp;"; kanalizace - "&amp;VLOOKUP('Souhrnná tabulka'!A408,'ORP Kaplice'!E:AJ,32,0)</f>
        <v>VO - obec; vodovod - ČEVAK, Jihočeský vodárenský svaz; kanalizace - ČEVAK, Správa železnic, České dráhy</v>
      </c>
    </row>
    <row r="409" spans="1:7" x14ac:dyDescent="0.25">
      <c r="A409" s="1">
        <v>408</v>
      </c>
      <c r="B409" s="1" t="s">
        <v>446</v>
      </c>
      <c r="C409" s="1" t="s">
        <v>475</v>
      </c>
      <c r="D409" s="1" t="str">
        <f>VLOOKUP('Souhrnná tabulka'!A409,'ORP Třeboň'!E:AJ,15,0)&amp;"; "&amp;VLOOKUP('Souhrnná tabulka'!A409,'ORP Třeboň'!E:AJ,19,0)</f>
        <v>7070; ortofoto, streetview</v>
      </c>
      <c r="E409" s="1" t="str">
        <f>VLOOKUP('Souhrnná tabulka'!A409,'ORP Třeboň'!E:AJ,21,0)&amp;"; "&amp;VLOOKUP('Souhrnná tabulka'!A409,'ORP Třeboň'!E:AJ,25,0)</f>
        <v>0; ÚAP</v>
      </c>
      <c r="F409" s="1" t="str">
        <f>VLOOKUP('Souhrnná tabulka'!A409,'ORP Třeboň'!E:AJ,27,0)&amp;"; "&amp;VLOOKUP('Souhrnná tabulka'!A409,'ORP Třeboň'!E:AJ,31,0)</f>
        <v>0; ÚAP</v>
      </c>
      <c r="G409" s="1" t="str">
        <f>"VO - "&amp;VLOOKUP('Souhrnná tabulka'!A409,'ORP Třeboň'!E:AJ,20,0)&amp;"; vodovod - "&amp;VLOOKUP('Souhrnná tabulka'!A409,'ORP Třeboň'!E:AJ,26,0)&amp;"; kanalizace - "&amp;VLOOKUP('Souhrnná tabulka'!A409,'ORP Třeboň'!E:AJ,32,0)</f>
        <v>VO - obec; vodovod - ČEVAK; kanalizace - ČEVAK</v>
      </c>
    </row>
    <row r="410" spans="1:7" x14ac:dyDescent="0.25">
      <c r="A410" s="1">
        <v>409</v>
      </c>
      <c r="B410" s="1" t="s">
        <v>599</v>
      </c>
      <c r="C410" s="1" t="s">
        <v>201</v>
      </c>
      <c r="D410" s="1" t="str">
        <f>VLOOKUP('Souhrnná tabulka'!A410,'ORP České Budějovice'!E:AJ,15,0)&amp;"; "&amp;VLOOKUP('Souhrnná tabulka'!A410,'ORP České Budějovice'!E:AJ,19,0)</f>
        <v>4872; ortofoto, streetview</v>
      </c>
      <c r="E410" s="1" t="str">
        <f>VLOOKUP('Souhrnná tabulka'!A410,'ORP České Budějovice'!E:AJ,21,0)&amp;"; "&amp;VLOOKUP('Souhrnná tabulka'!A410,'ORP České Budějovice'!E:AJ,25,0)</f>
        <v>0; ÚAP</v>
      </c>
      <c r="F410" s="1" t="str">
        <f>VLOOKUP('Souhrnná tabulka'!A410,'ORP České Budějovice'!E:AJ,27,0)&amp;"; "&amp;VLOOKUP('Souhrnná tabulka'!A410,'ORP České Budějovice'!E:AJ,31,0)</f>
        <v>0; ÚAP</v>
      </c>
      <c r="G410" s="1" t="str">
        <f>"VO - "&amp;VLOOKUP('Souhrnná tabulka'!A410,'ORP České Budějovice'!E:AJ,20,0)&amp;"; vodovod - "&amp;VLOOKUP('Souhrnná tabulka'!A410,'ORP České Budějovice'!E:AJ,26,0)&amp;"; kanalizace - "&amp;VLOOKUP('Souhrnná tabulka'!A410,'ORP České Budějovice'!E:AJ,32,0)</f>
        <v>VO - obec; vodovod - ČEVAK; kanalizace - ČEVAK</v>
      </c>
    </row>
    <row r="411" spans="1:7" x14ac:dyDescent="0.25">
      <c r="A411" s="1">
        <v>410</v>
      </c>
      <c r="B411" s="1" t="s">
        <v>443</v>
      </c>
      <c r="C411" s="1" t="s">
        <v>205</v>
      </c>
      <c r="D411" s="1" t="str">
        <f>VLOOKUP('Souhrnná tabulka'!A411,'ORP Jindřichův Hradec'!E:AJ,15,0)&amp;"; "&amp;VLOOKUP('Souhrnná tabulka'!A411,'ORP Jindřichův Hradec'!E:AJ,19,0)</f>
        <v>5163; ortofoto, streetview</v>
      </c>
      <c r="E411" s="1" t="str">
        <f>VLOOKUP('Souhrnná tabulka'!A411,'ORP Jindřichův Hradec'!E:AJ,21,0)&amp;"; "&amp;VLOOKUP('Souhrnná tabulka'!A411,'ORP Jindřichův Hradec'!E:AJ,25,0)</f>
        <v>0; ÚAP</v>
      </c>
      <c r="F411" s="1" t="str">
        <f>VLOOKUP('Souhrnná tabulka'!A411,'ORP Jindřichův Hradec'!E:AJ,27,0)&amp;"; "&amp;VLOOKUP('Souhrnná tabulka'!A411,'ORP Jindřichův Hradec'!E:AJ,31,0)</f>
        <v>8727; ÚAP</v>
      </c>
      <c r="G411" s="1" t="str">
        <f>"VO - "&amp;VLOOKUP('Souhrnná tabulka'!A411,'ORP Jindřichův Hradec'!E:AJ,20,0)&amp;"; vodovod - "&amp;VLOOKUP('Souhrnná tabulka'!A411,'ORP Jindřichův Hradec'!E:AJ,26,0)&amp;"; kanalizace - "&amp;VLOOKUP('Souhrnná tabulka'!A411,'ORP Jindřichův Hradec'!E:AJ,32,0)</f>
        <v>VO - obec; vodovod - ČEVAK; kanalizace - obec</v>
      </c>
    </row>
    <row r="412" spans="1:7" x14ac:dyDescent="0.25">
      <c r="A412" s="1">
        <v>411</v>
      </c>
      <c r="B412" s="1" t="s">
        <v>195</v>
      </c>
      <c r="C412" s="1" t="s">
        <v>265</v>
      </c>
      <c r="D412" s="1" t="str">
        <f>VLOOKUP('Souhrnná tabulka'!A412,'ORP Kaplice'!E:AJ,15,0)&amp;"; "&amp;VLOOKUP('Souhrnná tabulka'!A412,'ORP Kaplice'!E:AJ,19,0)</f>
        <v xml:space="preserve">; </v>
      </c>
      <c r="E412" s="1" t="str">
        <f>VLOOKUP('Souhrnná tabulka'!A412,'ORP Kaplice'!E:AJ,21,0)&amp;"; "&amp;VLOOKUP('Souhrnná tabulka'!A412,'ORP Kaplice'!E:AJ,25,0)</f>
        <v xml:space="preserve">; </v>
      </c>
      <c r="F412" s="1" t="str">
        <f>VLOOKUP('Souhrnná tabulka'!A412,'ORP Kaplice'!E:AJ,27,0)&amp;"; "&amp;VLOOKUP('Souhrnná tabulka'!A412,'ORP Kaplice'!E:AJ,31,0)</f>
        <v xml:space="preserve">; </v>
      </c>
      <c r="G412" s="1" t="str">
        <f>"VO - "&amp;VLOOKUP('Souhrnná tabulka'!A412,'ORP Kaplice'!E:AJ,20,0)&amp;"; vodovod - "&amp;VLOOKUP('Souhrnná tabulka'!A412,'ORP Kaplice'!E:AJ,26,0)&amp;"; kanalizace - "&amp;VLOOKUP('Souhrnná tabulka'!A412,'ORP Kaplice'!E:AJ,32,0)</f>
        <v xml:space="preserve">VO - ; vodovod - ; kanalizace - </v>
      </c>
    </row>
    <row r="413" spans="1:7" x14ac:dyDescent="0.25">
      <c r="A413" s="1">
        <v>412</v>
      </c>
      <c r="B413" s="1" t="s">
        <v>390</v>
      </c>
      <c r="C413" s="1" t="s">
        <v>236</v>
      </c>
      <c r="D413" s="1" t="str">
        <f>VLOOKUP('Souhrnná tabulka'!A413,'ORP Vimperk'!E:AJ,15,0)&amp;"; "&amp;VLOOKUP('Souhrnná tabulka'!A413,'ORP Vimperk'!E:AJ,19,0)</f>
        <v xml:space="preserve">; </v>
      </c>
      <c r="E413" s="1" t="str">
        <f>VLOOKUP('Souhrnná tabulka'!A413,'ORP Vimperk'!E:AJ,21,0)&amp;"; "&amp;VLOOKUP('Souhrnná tabulka'!A413,'ORP Vimperk'!E:AJ,25,0)</f>
        <v xml:space="preserve">; </v>
      </c>
      <c r="F413" s="1" t="str">
        <f>VLOOKUP('Souhrnná tabulka'!A413,'ORP Vimperk'!E:AJ,27,0)&amp;"; "&amp;VLOOKUP('Souhrnná tabulka'!A413,'ORP Vimperk'!E:AJ,31,0)</f>
        <v xml:space="preserve">; </v>
      </c>
      <c r="G413" s="1" t="str">
        <f>"VO - "&amp;VLOOKUP('Souhrnná tabulka'!A413,'ORP Vimperk'!E:AJ,20,0)&amp;"; vodovod - "&amp;VLOOKUP('Souhrnná tabulka'!A413,'ORP Vimperk'!E:AJ,26,0)&amp;"; kanalizace - "&amp;VLOOKUP('Souhrnná tabulka'!A413,'ORP Vimperk'!E:AJ,32,0)</f>
        <v xml:space="preserve">VO - ; vodovod - ; kanalizace - </v>
      </c>
    </row>
    <row r="414" spans="1:7" x14ac:dyDescent="0.25">
      <c r="A414" s="1">
        <v>413</v>
      </c>
      <c r="B414" s="1" t="s">
        <v>539</v>
      </c>
      <c r="C414" s="1" t="s">
        <v>205</v>
      </c>
      <c r="D414" s="1" t="str">
        <f>VLOOKUP('Souhrnná tabulka'!A414,'ORP Jindřichův Hradec'!E:AJ,15,0)&amp;"; "&amp;VLOOKUP('Souhrnná tabulka'!A414,'ORP Jindřichův Hradec'!E:AJ,19,0)</f>
        <v xml:space="preserve">; </v>
      </c>
      <c r="E414" s="1" t="str">
        <f>VLOOKUP('Souhrnná tabulka'!A414,'ORP Jindřichův Hradec'!E:AJ,21,0)&amp;"; "&amp;VLOOKUP('Souhrnná tabulka'!A414,'ORP Jindřichův Hradec'!E:AJ,25,0)</f>
        <v xml:space="preserve">; </v>
      </c>
      <c r="F414" s="1" t="str">
        <f>VLOOKUP('Souhrnná tabulka'!A414,'ORP Jindřichův Hradec'!E:AJ,27,0)&amp;"; "&amp;VLOOKUP('Souhrnná tabulka'!A414,'ORP Jindřichův Hradec'!E:AJ,31,0)</f>
        <v xml:space="preserve">; </v>
      </c>
      <c r="G414" s="1" t="str">
        <f>"VO - "&amp;VLOOKUP('Souhrnná tabulka'!A414,'ORP Jindřichův Hradec'!E:AJ,20,0)&amp;"; vodovod - "&amp;VLOOKUP('Souhrnná tabulka'!A414,'ORP Jindřichův Hradec'!E:AJ,26,0)&amp;"; kanalizace - "&amp;VLOOKUP('Souhrnná tabulka'!A414,'ORP Jindřichův Hradec'!E:AJ,32,0)</f>
        <v xml:space="preserve">VO - ; vodovod - ; kanalizace - </v>
      </c>
    </row>
    <row r="415" spans="1:7" x14ac:dyDescent="0.25">
      <c r="A415" s="1">
        <v>414</v>
      </c>
      <c r="B415" s="1" t="s">
        <v>39</v>
      </c>
      <c r="C415" s="1" t="s">
        <v>205</v>
      </c>
      <c r="D415" s="1" t="str">
        <f>VLOOKUP('Souhrnná tabulka'!A415,'ORP Jindřichův Hradec'!E:AJ,15,0)&amp;"; "&amp;VLOOKUP('Souhrnná tabulka'!A415,'ORP Jindřichův Hradec'!E:AJ,19,0)</f>
        <v xml:space="preserve">; </v>
      </c>
      <c r="E415" s="1" t="str">
        <f>VLOOKUP('Souhrnná tabulka'!A415,'ORP Jindřichův Hradec'!E:AJ,21,0)&amp;"; "&amp;VLOOKUP('Souhrnná tabulka'!A415,'ORP Jindřichův Hradec'!E:AJ,25,0)</f>
        <v xml:space="preserve">; </v>
      </c>
      <c r="F415" s="1" t="str">
        <f>VLOOKUP('Souhrnná tabulka'!A415,'ORP Jindřichův Hradec'!E:AJ,27,0)&amp;"; "&amp;VLOOKUP('Souhrnná tabulka'!A415,'ORP Jindřichův Hradec'!E:AJ,31,0)</f>
        <v xml:space="preserve">; </v>
      </c>
      <c r="G415" s="1" t="str">
        <f>"VO - "&amp;VLOOKUP('Souhrnná tabulka'!A415,'ORP Jindřichův Hradec'!E:AJ,20,0)&amp;"; vodovod - "&amp;VLOOKUP('Souhrnná tabulka'!A415,'ORP Jindřichův Hradec'!E:AJ,26,0)&amp;"; kanalizace - "&amp;VLOOKUP('Souhrnná tabulka'!A415,'ORP Jindřichův Hradec'!E:AJ,32,0)</f>
        <v xml:space="preserve">VO - ; vodovod - ; kanalizace - </v>
      </c>
    </row>
    <row r="416" spans="1:7" x14ac:dyDescent="0.25">
      <c r="A416" s="1">
        <v>415</v>
      </c>
      <c r="B416" s="1" t="s">
        <v>171</v>
      </c>
      <c r="C416" s="1" t="s">
        <v>265</v>
      </c>
      <c r="D416" s="1" t="str">
        <f>VLOOKUP('Souhrnná tabulka'!A416,'ORP Kaplice'!E:AJ,15,0)&amp;"; "&amp;VLOOKUP('Souhrnná tabulka'!A416,'ORP Kaplice'!E:AJ,19,0)</f>
        <v xml:space="preserve">; </v>
      </c>
      <c r="E416" s="1" t="str">
        <f>VLOOKUP('Souhrnná tabulka'!A416,'ORP Kaplice'!E:AJ,21,0)&amp;"; "&amp;VLOOKUP('Souhrnná tabulka'!A416,'ORP Kaplice'!E:AJ,25,0)</f>
        <v xml:space="preserve">; </v>
      </c>
      <c r="F416" s="1" t="str">
        <f>VLOOKUP('Souhrnná tabulka'!A416,'ORP Kaplice'!E:AJ,27,0)&amp;"; "&amp;VLOOKUP('Souhrnná tabulka'!A416,'ORP Kaplice'!E:AJ,31,0)</f>
        <v xml:space="preserve">; </v>
      </c>
      <c r="G416" s="1" t="str">
        <f>"VO - "&amp;VLOOKUP('Souhrnná tabulka'!A416,'ORP Kaplice'!E:AJ,20,0)&amp;"; vodovod - "&amp;VLOOKUP('Souhrnná tabulka'!A416,'ORP Kaplice'!E:AJ,26,0)&amp;"; kanalizace - "&amp;VLOOKUP('Souhrnná tabulka'!A416,'ORP Kaplice'!E:AJ,32,0)</f>
        <v xml:space="preserve">VO - ; vodovod - ; kanalizace - </v>
      </c>
    </row>
    <row r="417" spans="1:7" x14ac:dyDescent="0.25">
      <c r="A417" s="1">
        <v>416</v>
      </c>
      <c r="B417" s="1" t="s">
        <v>307</v>
      </c>
      <c r="C417" s="1" t="s">
        <v>397</v>
      </c>
      <c r="D417" s="1" t="str">
        <f>VLOOKUP('Souhrnná tabulka'!A417,'ORP Vodňany'!E:AJ,15,0)&amp;"; "&amp;VLOOKUP('Souhrnná tabulka'!A417,'ORP Vodňany'!E:AJ,19,0)</f>
        <v xml:space="preserve">; </v>
      </c>
      <c r="E417" s="1" t="str">
        <f>VLOOKUP('Souhrnná tabulka'!A417,'ORP Vodňany'!E:AJ,21,0)&amp;"; "&amp;VLOOKUP('Souhrnná tabulka'!A417,'ORP Vodňany'!E:AJ,25,0)</f>
        <v xml:space="preserve">; </v>
      </c>
      <c r="F417" s="1" t="str">
        <f>VLOOKUP('Souhrnná tabulka'!A417,'ORP Vodňany'!E:AJ,27,0)&amp;"; "&amp;VLOOKUP('Souhrnná tabulka'!A417,'ORP Vodňany'!E:AJ,31,0)</f>
        <v xml:space="preserve">; </v>
      </c>
      <c r="G417" s="1" t="str">
        <f>"VO - "&amp;VLOOKUP('Souhrnná tabulka'!A417,'ORP Vodňany'!E:AJ,20,0)&amp;"; vodovod - "&amp;VLOOKUP('Souhrnná tabulka'!A417,'ORP Vodňany'!E:AJ,26,0)&amp;"; kanalizace - "&amp;VLOOKUP('Souhrnná tabulka'!A417,'ORP Vodňany'!E:AJ,32,0)</f>
        <v xml:space="preserve">VO - ; vodovod - ; kanalizace - </v>
      </c>
    </row>
    <row r="418" spans="1:7" x14ac:dyDescent="0.25">
      <c r="A418" s="1">
        <v>417</v>
      </c>
      <c r="B418" s="1" t="s">
        <v>90</v>
      </c>
      <c r="C418" s="1" t="s">
        <v>350</v>
      </c>
      <c r="D418" s="1" t="str">
        <f>VLOOKUP('Souhrnná tabulka'!A418,'ORP Strakonice'!E:AJ,15,0)&amp;"; "&amp;VLOOKUP('Souhrnná tabulka'!A418,'ORP Strakonice'!E:AJ,19,0)</f>
        <v xml:space="preserve">; </v>
      </c>
      <c r="E418" s="1" t="str">
        <f>VLOOKUP('Souhrnná tabulka'!A418,'ORP Strakonice'!E:AJ,21,0)&amp;"; "&amp;VLOOKUP('Souhrnná tabulka'!A418,'ORP Strakonice'!E:AJ,25,0)</f>
        <v xml:space="preserve">; </v>
      </c>
      <c r="F418" s="1" t="str">
        <f>VLOOKUP('Souhrnná tabulka'!A418,'ORP Strakonice'!E:AJ,27,0)&amp;"; "&amp;VLOOKUP('Souhrnná tabulka'!A418,'ORP Strakonice'!E:AJ,31,0)</f>
        <v xml:space="preserve">; </v>
      </c>
      <c r="G418" s="1" t="str">
        <f>"VO - "&amp;VLOOKUP('Souhrnná tabulka'!A418,'ORP Strakonice'!E:AJ,20,0)&amp;"; vodovod - "&amp;VLOOKUP('Souhrnná tabulka'!A418,'ORP Strakonice'!E:AJ,26,0)&amp;"; kanalizace - "&amp;VLOOKUP('Souhrnná tabulka'!A418,'ORP Strakonice'!E:AJ,32,0)</f>
        <v xml:space="preserve">VO - ; vodovod - ; kanalizace - </v>
      </c>
    </row>
    <row r="419" spans="1:7" x14ac:dyDescent="0.25">
      <c r="A419" s="1">
        <v>418</v>
      </c>
      <c r="B419" s="1" t="s">
        <v>133</v>
      </c>
      <c r="C419" s="1" t="s">
        <v>201</v>
      </c>
      <c r="D419" s="1" t="str">
        <f>VLOOKUP('Souhrnná tabulka'!A419,'ORP České Budějovice'!E:AJ,15,0)&amp;"; "&amp;VLOOKUP('Souhrnná tabulka'!A419,'ORP České Budějovice'!E:AJ,19,0)</f>
        <v xml:space="preserve">; </v>
      </c>
      <c r="E419" s="1" t="str">
        <f>VLOOKUP('Souhrnná tabulka'!A419,'ORP České Budějovice'!E:AJ,21,0)&amp;"; "&amp;VLOOKUP('Souhrnná tabulka'!A419,'ORP České Budějovice'!E:AJ,25,0)</f>
        <v xml:space="preserve">; </v>
      </c>
      <c r="F419" s="1" t="str">
        <f>VLOOKUP('Souhrnná tabulka'!A419,'ORP České Budějovice'!E:AJ,27,0)&amp;"; "&amp;VLOOKUP('Souhrnná tabulka'!A419,'ORP České Budějovice'!E:AJ,31,0)</f>
        <v xml:space="preserve">; </v>
      </c>
      <c r="G419" s="1" t="str">
        <f>"VO - "&amp;VLOOKUP('Souhrnná tabulka'!A419,'ORP České Budějovice'!E:AJ,20,0)&amp;"; vodovod - "&amp;VLOOKUP('Souhrnná tabulka'!A419,'ORP České Budějovice'!E:AJ,26,0)&amp;"; kanalizace - "&amp;VLOOKUP('Souhrnná tabulka'!A419,'ORP České Budějovice'!E:AJ,32,0)</f>
        <v xml:space="preserve">VO - ; vodovod - ; kanalizace - </v>
      </c>
    </row>
    <row r="420" spans="1:7" x14ac:dyDescent="0.25">
      <c r="A420" s="1">
        <v>419</v>
      </c>
      <c r="B420" s="1" t="s">
        <v>270</v>
      </c>
      <c r="C420" s="1" t="s">
        <v>281</v>
      </c>
      <c r="D420" s="1" t="str">
        <f>VLOOKUP('Souhrnná tabulka'!A420,'ORP Český Krumlov'!E:AJ,15,0)&amp;"; "&amp;VLOOKUP('Souhrnná tabulka'!A420,'ORP Český Krumlov'!E:AJ,19,0)</f>
        <v xml:space="preserve">; </v>
      </c>
      <c r="E420" s="1" t="str">
        <f>VLOOKUP('Souhrnná tabulka'!A420,'ORP Český Krumlov'!E:AJ,21,0)&amp;"; "&amp;VLOOKUP('Souhrnná tabulka'!A420,'ORP Český Krumlov'!E:AJ,25,0)</f>
        <v xml:space="preserve">; </v>
      </c>
      <c r="F420" s="1" t="str">
        <f>VLOOKUP('Souhrnná tabulka'!A420,'ORP Český Krumlov'!E:AJ,27,0)&amp;"; "&amp;VLOOKUP('Souhrnná tabulka'!A420,'ORP Český Krumlov'!E:AJ,31,0)</f>
        <v xml:space="preserve">; </v>
      </c>
      <c r="G420" s="1" t="str">
        <f>"VO - "&amp;VLOOKUP('Souhrnná tabulka'!A420,'ORP Český Krumlov'!E:AJ,20,0)&amp;"; vodovod - "&amp;VLOOKUP('Souhrnná tabulka'!A420,'ORP Český Krumlov'!E:AJ,26,0)&amp;"; kanalizace - "&amp;VLOOKUP('Souhrnná tabulka'!A420,'ORP Český Krumlov'!E:AJ,32,0)</f>
        <v xml:space="preserve">VO - ; vodovod - ; kanalizace - </v>
      </c>
    </row>
    <row r="421" spans="1:7" x14ac:dyDescent="0.25">
      <c r="A421" s="1">
        <v>420</v>
      </c>
      <c r="B421" s="1" t="s">
        <v>271</v>
      </c>
      <c r="C421" s="1" t="s">
        <v>265</v>
      </c>
      <c r="D421" s="1" t="str">
        <f>VLOOKUP('Souhrnná tabulka'!A421,'ORP Kaplice'!E:AJ,15,0)&amp;"; "&amp;VLOOKUP('Souhrnná tabulka'!A421,'ORP Kaplice'!E:AJ,19,0)</f>
        <v xml:space="preserve">; </v>
      </c>
      <c r="E421" s="1" t="str">
        <f>VLOOKUP('Souhrnná tabulka'!A421,'ORP Kaplice'!E:AJ,21,0)&amp;"; "&amp;VLOOKUP('Souhrnná tabulka'!A421,'ORP Kaplice'!E:AJ,25,0)</f>
        <v xml:space="preserve">; </v>
      </c>
      <c r="F421" s="1" t="str">
        <f>VLOOKUP('Souhrnná tabulka'!A421,'ORP Kaplice'!E:AJ,27,0)&amp;"; "&amp;VLOOKUP('Souhrnná tabulka'!A421,'ORP Kaplice'!E:AJ,31,0)</f>
        <v xml:space="preserve">; </v>
      </c>
      <c r="G421" s="1" t="str">
        <f>"VO - "&amp;VLOOKUP('Souhrnná tabulka'!A421,'ORP Kaplice'!E:AJ,20,0)&amp;"; vodovod - "&amp;VLOOKUP('Souhrnná tabulka'!A421,'ORP Kaplice'!E:AJ,26,0)&amp;"; kanalizace - "&amp;VLOOKUP('Souhrnná tabulka'!A421,'ORP Kaplice'!E:AJ,32,0)</f>
        <v xml:space="preserve">VO - ; vodovod - ; kanalizace - </v>
      </c>
    </row>
    <row r="422" spans="1:7" x14ac:dyDescent="0.25">
      <c r="A422" s="1">
        <v>421</v>
      </c>
      <c r="B422" s="1" t="s">
        <v>423</v>
      </c>
      <c r="C422" s="1" t="s">
        <v>397</v>
      </c>
      <c r="D422" s="1" t="str">
        <f>VLOOKUP('Souhrnná tabulka'!A422,'ORP Vodňany'!E:AJ,15,0)&amp;"; "&amp;VLOOKUP('Souhrnná tabulka'!A422,'ORP Vodňany'!E:AJ,19,0)</f>
        <v xml:space="preserve">; </v>
      </c>
      <c r="E422" s="1" t="str">
        <f>VLOOKUP('Souhrnná tabulka'!A422,'ORP Vodňany'!E:AJ,21,0)&amp;"; "&amp;VLOOKUP('Souhrnná tabulka'!A422,'ORP Vodňany'!E:AJ,25,0)</f>
        <v xml:space="preserve">; </v>
      </c>
      <c r="F422" s="1" t="str">
        <f>VLOOKUP('Souhrnná tabulka'!A422,'ORP Vodňany'!E:AJ,27,0)&amp;"; "&amp;VLOOKUP('Souhrnná tabulka'!A422,'ORP Vodňany'!E:AJ,31,0)</f>
        <v xml:space="preserve">; </v>
      </c>
      <c r="G422" s="1" t="str">
        <f>"VO - "&amp;VLOOKUP('Souhrnná tabulka'!A422,'ORP Vodňany'!E:AJ,20,0)&amp;"; vodovod - "&amp;VLOOKUP('Souhrnná tabulka'!A422,'ORP Vodňany'!E:AJ,26,0)&amp;"; kanalizace - "&amp;VLOOKUP('Souhrnná tabulka'!A422,'ORP Vodňany'!E:AJ,32,0)</f>
        <v xml:space="preserve">VO - ; vodovod - ; kanalizace - </v>
      </c>
    </row>
    <row r="423" spans="1:7" x14ac:dyDescent="0.25">
      <c r="A423" s="1">
        <v>422</v>
      </c>
      <c r="B423" s="1" t="s">
        <v>252</v>
      </c>
      <c r="C423" s="1" t="s">
        <v>201</v>
      </c>
      <c r="D423" s="1" t="str">
        <f>VLOOKUP('Souhrnná tabulka'!A423,'ORP České Budějovice'!E:AJ,15,0)&amp;"; "&amp;VLOOKUP('Souhrnná tabulka'!A423,'ORP České Budějovice'!E:AJ,19,0)</f>
        <v xml:space="preserve">; </v>
      </c>
      <c r="E423" s="1" t="str">
        <f>VLOOKUP('Souhrnná tabulka'!A423,'ORP České Budějovice'!E:AJ,21,0)&amp;"; "&amp;VLOOKUP('Souhrnná tabulka'!A423,'ORP České Budějovice'!E:AJ,25,0)</f>
        <v xml:space="preserve">; </v>
      </c>
      <c r="F423" s="1" t="str">
        <f>VLOOKUP('Souhrnná tabulka'!A423,'ORP České Budějovice'!E:AJ,27,0)&amp;"; "&amp;VLOOKUP('Souhrnná tabulka'!A423,'ORP České Budějovice'!E:AJ,31,0)</f>
        <v xml:space="preserve">; </v>
      </c>
      <c r="G423" s="1" t="str">
        <f>"VO - "&amp;VLOOKUP('Souhrnná tabulka'!A423,'ORP České Budějovice'!E:AJ,20,0)&amp;"; vodovod - "&amp;VLOOKUP('Souhrnná tabulka'!A423,'ORP České Budějovice'!E:AJ,26,0)&amp;"; kanalizace - "&amp;VLOOKUP('Souhrnná tabulka'!A423,'ORP České Budějovice'!E:AJ,32,0)</f>
        <v xml:space="preserve">VO - ; vodovod - ; kanalizace - </v>
      </c>
    </row>
    <row r="424" spans="1:7" x14ac:dyDescent="0.25">
      <c r="A424" s="1">
        <v>423</v>
      </c>
      <c r="B424" s="1" t="s">
        <v>487</v>
      </c>
      <c r="C424" s="1" t="s">
        <v>298</v>
      </c>
      <c r="D424" s="1" t="str">
        <f>VLOOKUP('Souhrnná tabulka'!A424,'ORP Dačice'!E:AJ,15,0)&amp;"; "&amp;VLOOKUP('Souhrnná tabulka'!A424,'ORP Dačice'!E:AJ,19,0)</f>
        <v xml:space="preserve">; </v>
      </c>
      <c r="E424" s="1" t="str">
        <f>VLOOKUP('Souhrnná tabulka'!A424,'ORP Dačice'!E:AJ,21,0)&amp;"; "&amp;VLOOKUP('Souhrnná tabulka'!A424,'ORP Dačice'!E:AJ,25,0)</f>
        <v xml:space="preserve">; </v>
      </c>
      <c r="F424" s="1" t="str">
        <f>VLOOKUP('Souhrnná tabulka'!A424,'ORP Dačice'!E:AJ,27,0)&amp;"; "&amp;VLOOKUP('Souhrnná tabulka'!A424,'ORP Dačice'!E:AJ,31,0)</f>
        <v xml:space="preserve">; </v>
      </c>
      <c r="G424" s="1" t="str">
        <f>"VO - "&amp;VLOOKUP('Souhrnná tabulka'!A424,'ORP Dačice'!E:AJ,20,0)&amp;"; vodovod - "&amp;VLOOKUP('Souhrnná tabulka'!A424,'ORP Dačice'!E:AJ,26,0)&amp;"; kanalizace - "&amp;VLOOKUP('Souhrnná tabulka'!A424,'ORP Dačice'!E:AJ,32,0)</f>
        <v xml:space="preserve">VO - ; vodovod - ; kanalizace - </v>
      </c>
    </row>
    <row r="425" spans="1:7" x14ac:dyDescent="0.25">
      <c r="A425" s="1">
        <v>424</v>
      </c>
      <c r="B425" s="1" t="s">
        <v>538</v>
      </c>
      <c r="C425" s="1" t="s">
        <v>205</v>
      </c>
      <c r="D425" s="1" t="str">
        <f>VLOOKUP('Souhrnná tabulka'!A425,'ORP Jindřichův Hradec'!E:AJ,15,0)&amp;"; "&amp;VLOOKUP('Souhrnná tabulka'!A425,'ORP Jindřichův Hradec'!E:AJ,19,0)</f>
        <v xml:space="preserve">; </v>
      </c>
      <c r="E425" s="1" t="str">
        <f>VLOOKUP('Souhrnná tabulka'!A425,'ORP Jindřichův Hradec'!E:AJ,21,0)&amp;"; "&amp;VLOOKUP('Souhrnná tabulka'!A425,'ORP Jindřichův Hradec'!E:AJ,25,0)</f>
        <v xml:space="preserve">; </v>
      </c>
      <c r="F425" s="1" t="str">
        <f>VLOOKUP('Souhrnná tabulka'!A425,'ORP Jindřichův Hradec'!E:AJ,27,0)&amp;"; "&amp;VLOOKUP('Souhrnná tabulka'!A425,'ORP Jindřichův Hradec'!E:AJ,31,0)</f>
        <v xml:space="preserve">; </v>
      </c>
      <c r="G425" s="1" t="str">
        <f>"VO - "&amp;VLOOKUP('Souhrnná tabulka'!A425,'ORP Jindřichův Hradec'!E:AJ,20,0)&amp;"; vodovod - "&amp;VLOOKUP('Souhrnná tabulka'!A425,'ORP Jindřichův Hradec'!E:AJ,26,0)&amp;"; kanalizace - "&amp;VLOOKUP('Souhrnná tabulka'!A425,'ORP Jindřichův Hradec'!E:AJ,32,0)</f>
        <v xml:space="preserve">VO - ; vodovod - ; kanalizace - </v>
      </c>
    </row>
    <row r="426" spans="1:7" x14ac:dyDescent="0.25">
      <c r="A426" s="1">
        <v>425</v>
      </c>
      <c r="B426" s="1" t="s">
        <v>345</v>
      </c>
      <c r="C426" s="1" t="s">
        <v>428</v>
      </c>
      <c r="D426" s="1" t="str">
        <f>VLOOKUP('Souhrnná tabulka'!A426,'ORP Tábor'!E:AJ,15,0)&amp;"; "&amp;VLOOKUP('Souhrnná tabulka'!A426,'ORP Tábor'!E:AJ,19,0)</f>
        <v xml:space="preserve">; </v>
      </c>
      <c r="E426" s="1" t="str">
        <f>VLOOKUP('Souhrnná tabulka'!A426,'ORP Tábor'!E:AJ,21,0)&amp;"; "&amp;VLOOKUP('Souhrnná tabulka'!A426,'ORP Tábor'!E:AJ,25,0)</f>
        <v xml:space="preserve">; </v>
      </c>
      <c r="F426" s="1" t="str">
        <f>VLOOKUP('Souhrnná tabulka'!A426,'ORP Tábor'!E:AJ,27,0)&amp;"; "&amp;VLOOKUP('Souhrnná tabulka'!A426,'ORP Tábor'!E:AJ,31,0)</f>
        <v xml:space="preserve">; </v>
      </c>
      <c r="G426" s="1" t="str">
        <f>"VO - "&amp;VLOOKUP('Souhrnná tabulka'!A426,'ORP Tábor'!E:AJ,20,0)&amp;"; vodovod - "&amp;VLOOKUP('Souhrnná tabulka'!A426,'ORP Tábor'!E:AJ,26,0)&amp;"; kanalizace - "&amp;VLOOKUP('Souhrnná tabulka'!A426,'ORP Tábor'!E:AJ,32,0)</f>
        <v xml:space="preserve">VO - ; vodovod - ; kanalizace - </v>
      </c>
    </row>
    <row r="427" spans="1:7" x14ac:dyDescent="0.25">
      <c r="A427" s="1">
        <v>426</v>
      </c>
      <c r="B427" s="1" t="s">
        <v>137</v>
      </c>
      <c r="C427" s="1" t="s">
        <v>201</v>
      </c>
      <c r="D427" s="1" t="str">
        <f>VLOOKUP('Souhrnná tabulka'!A427,'ORP České Budějovice'!E:AJ,15,0)&amp;"; "&amp;VLOOKUP('Souhrnná tabulka'!A427,'ORP České Budějovice'!E:AJ,19,0)</f>
        <v xml:space="preserve">; </v>
      </c>
      <c r="E427" s="1" t="str">
        <f>VLOOKUP('Souhrnná tabulka'!A427,'ORP České Budějovice'!E:AJ,21,0)&amp;"; "&amp;VLOOKUP('Souhrnná tabulka'!A427,'ORP České Budějovice'!E:AJ,25,0)</f>
        <v xml:space="preserve">; </v>
      </c>
      <c r="F427" s="1" t="str">
        <f>VLOOKUP('Souhrnná tabulka'!A427,'ORP České Budějovice'!E:AJ,27,0)&amp;"; "&amp;VLOOKUP('Souhrnná tabulka'!A427,'ORP České Budějovice'!E:AJ,31,0)</f>
        <v xml:space="preserve">; </v>
      </c>
      <c r="G427" s="1" t="str">
        <f>"VO - "&amp;VLOOKUP('Souhrnná tabulka'!A427,'ORP České Budějovice'!E:AJ,20,0)&amp;"; vodovod - "&amp;VLOOKUP('Souhrnná tabulka'!A427,'ORP České Budějovice'!E:AJ,26,0)&amp;"; kanalizace - "&amp;VLOOKUP('Souhrnná tabulka'!A427,'ORP České Budějovice'!E:AJ,32,0)</f>
        <v xml:space="preserve">VO - ; vodovod - ; kanalizace - </v>
      </c>
    </row>
    <row r="428" spans="1:7" x14ac:dyDescent="0.25">
      <c r="A428" s="1">
        <v>427</v>
      </c>
      <c r="B428" s="1" t="s">
        <v>326</v>
      </c>
      <c r="C428" s="1" t="s">
        <v>478</v>
      </c>
      <c r="D428" s="1" t="str">
        <f>VLOOKUP('Souhrnná tabulka'!A428,'ORP Prachatice'!E:AJ,15,0)&amp;"; "&amp;VLOOKUP('Souhrnná tabulka'!A428,'ORP Prachatice'!E:AJ,19,0)</f>
        <v xml:space="preserve">; </v>
      </c>
      <c r="E428" s="1" t="str">
        <f>VLOOKUP('Souhrnná tabulka'!A428,'ORP Prachatice'!E:AJ,21,0)&amp;"; "&amp;VLOOKUP('Souhrnná tabulka'!A428,'ORP Prachatice'!E:AJ,25,0)</f>
        <v xml:space="preserve">; </v>
      </c>
      <c r="F428" s="1" t="str">
        <f>VLOOKUP('Souhrnná tabulka'!A428,'ORP Prachatice'!E:AJ,27,0)&amp;"; "&amp;VLOOKUP('Souhrnná tabulka'!A428,'ORP Prachatice'!E:AJ,31,0)</f>
        <v xml:space="preserve">; </v>
      </c>
      <c r="G428" s="1" t="str">
        <f>"VO - "&amp;VLOOKUP('Souhrnná tabulka'!A428,'ORP Prachatice'!E:AJ,20,0)&amp;"; vodovod - "&amp;VLOOKUP('Souhrnná tabulka'!A428,'ORP Prachatice'!E:AJ,26,0)&amp;"; kanalizace - "&amp;VLOOKUP('Souhrnná tabulka'!A428,'ORP Prachatice'!E:AJ,32,0)</f>
        <v xml:space="preserve">VO - ; vodovod - ; kanalizace - </v>
      </c>
    </row>
    <row r="429" spans="1:7" x14ac:dyDescent="0.25">
      <c r="A429" s="1">
        <v>428</v>
      </c>
      <c r="B429" s="1" t="s">
        <v>385</v>
      </c>
      <c r="C429" s="1" t="s">
        <v>350</v>
      </c>
      <c r="D429" s="1" t="str">
        <f>VLOOKUP('Souhrnná tabulka'!A429,'ORP Strakonice'!E:AJ,15,0)&amp;"; "&amp;VLOOKUP('Souhrnná tabulka'!A429,'ORP Strakonice'!E:AJ,19,0)</f>
        <v xml:space="preserve">; </v>
      </c>
      <c r="E429" s="1" t="str">
        <f>VLOOKUP('Souhrnná tabulka'!A429,'ORP Strakonice'!E:AJ,21,0)&amp;"; "&amp;VLOOKUP('Souhrnná tabulka'!A429,'ORP Strakonice'!E:AJ,25,0)</f>
        <v xml:space="preserve">; </v>
      </c>
      <c r="F429" s="1" t="str">
        <f>VLOOKUP('Souhrnná tabulka'!A429,'ORP Strakonice'!E:AJ,27,0)&amp;"; "&amp;VLOOKUP('Souhrnná tabulka'!A429,'ORP Strakonice'!E:AJ,31,0)</f>
        <v xml:space="preserve">; </v>
      </c>
      <c r="G429" s="1" t="str">
        <f>"VO - "&amp;VLOOKUP('Souhrnná tabulka'!A429,'ORP Strakonice'!E:AJ,20,0)&amp;"; vodovod - "&amp;VLOOKUP('Souhrnná tabulka'!A429,'ORP Strakonice'!E:AJ,26,0)&amp;"; kanalizace - "&amp;VLOOKUP('Souhrnná tabulka'!A429,'ORP Strakonice'!E:AJ,32,0)</f>
        <v xml:space="preserve">VO - ; vodovod - ; kanalizace - </v>
      </c>
    </row>
    <row r="430" spans="1:7" x14ac:dyDescent="0.25">
      <c r="A430" s="1">
        <v>429</v>
      </c>
      <c r="B430" s="1" t="s">
        <v>357</v>
      </c>
      <c r="C430" s="1" t="s">
        <v>350</v>
      </c>
      <c r="D430" s="1" t="str">
        <f>VLOOKUP('Souhrnná tabulka'!A430,'ORP Strakonice'!E:AJ,15,0)&amp;"; "&amp;VLOOKUP('Souhrnná tabulka'!A430,'ORP Strakonice'!E:AJ,19,0)</f>
        <v xml:space="preserve">; </v>
      </c>
      <c r="E430" s="1" t="str">
        <f>VLOOKUP('Souhrnná tabulka'!A430,'ORP Strakonice'!E:AJ,21,0)&amp;"; "&amp;VLOOKUP('Souhrnná tabulka'!A430,'ORP Strakonice'!E:AJ,25,0)</f>
        <v xml:space="preserve">; </v>
      </c>
      <c r="F430" s="1" t="str">
        <f>VLOOKUP('Souhrnná tabulka'!A430,'ORP Strakonice'!E:AJ,27,0)&amp;"; "&amp;VLOOKUP('Souhrnná tabulka'!A430,'ORP Strakonice'!E:AJ,31,0)</f>
        <v xml:space="preserve">; </v>
      </c>
      <c r="G430" s="1" t="str">
        <f>"VO - "&amp;VLOOKUP('Souhrnná tabulka'!A430,'ORP Strakonice'!E:AJ,20,0)&amp;"; vodovod - "&amp;VLOOKUP('Souhrnná tabulka'!A430,'ORP Strakonice'!E:AJ,26,0)&amp;"; kanalizace - "&amp;VLOOKUP('Souhrnná tabulka'!A430,'ORP Strakonice'!E:AJ,32,0)</f>
        <v xml:space="preserve">VO - ; vodovod - ; kanalizace - </v>
      </c>
    </row>
    <row r="431" spans="1:7" x14ac:dyDescent="0.25">
      <c r="A431" s="1">
        <v>430</v>
      </c>
      <c r="B431" s="1" t="s">
        <v>21</v>
      </c>
      <c r="C431" s="1" t="s">
        <v>298</v>
      </c>
      <c r="D431" s="1" t="str">
        <f>VLOOKUP('Souhrnná tabulka'!A431,'ORP Dačice'!E:AJ,15,0)&amp;"; "&amp;VLOOKUP('Souhrnná tabulka'!A431,'ORP Dačice'!E:AJ,19,0)</f>
        <v xml:space="preserve">; </v>
      </c>
      <c r="E431" s="1" t="str">
        <f>VLOOKUP('Souhrnná tabulka'!A431,'ORP Dačice'!E:AJ,21,0)&amp;"; "&amp;VLOOKUP('Souhrnná tabulka'!A431,'ORP Dačice'!E:AJ,25,0)</f>
        <v xml:space="preserve">; </v>
      </c>
      <c r="F431" s="1" t="str">
        <f>VLOOKUP('Souhrnná tabulka'!A431,'ORP Dačice'!E:AJ,27,0)&amp;"; "&amp;VLOOKUP('Souhrnná tabulka'!A431,'ORP Dačice'!E:AJ,31,0)</f>
        <v xml:space="preserve">; </v>
      </c>
      <c r="G431" s="1" t="str">
        <f>"VO - "&amp;VLOOKUP('Souhrnná tabulka'!A431,'ORP Dačice'!E:AJ,20,0)&amp;"; vodovod - "&amp;VLOOKUP('Souhrnná tabulka'!A431,'ORP Dačice'!E:AJ,26,0)&amp;"; kanalizace - "&amp;VLOOKUP('Souhrnná tabulka'!A431,'ORP Dačice'!E:AJ,32,0)</f>
        <v xml:space="preserve">VO - ; vodovod - ; kanalizace - </v>
      </c>
    </row>
    <row r="432" spans="1:7" x14ac:dyDescent="0.25">
      <c r="A432" s="1">
        <v>431</v>
      </c>
      <c r="B432" s="1" t="s">
        <v>330</v>
      </c>
      <c r="C432" s="1" t="s">
        <v>478</v>
      </c>
      <c r="D432" s="1" t="str">
        <f>VLOOKUP('Souhrnná tabulka'!A432,'ORP Prachatice'!E:AJ,15,0)&amp;"; "&amp;VLOOKUP('Souhrnná tabulka'!A432,'ORP Prachatice'!E:AJ,19,0)</f>
        <v xml:space="preserve">; </v>
      </c>
      <c r="E432" s="1" t="str">
        <f>VLOOKUP('Souhrnná tabulka'!A432,'ORP Prachatice'!E:AJ,21,0)&amp;"; "&amp;VLOOKUP('Souhrnná tabulka'!A432,'ORP Prachatice'!E:AJ,25,0)</f>
        <v xml:space="preserve">; </v>
      </c>
      <c r="F432" s="1" t="str">
        <f>VLOOKUP('Souhrnná tabulka'!A432,'ORP Prachatice'!E:AJ,27,0)&amp;"; "&amp;VLOOKUP('Souhrnná tabulka'!A432,'ORP Prachatice'!E:AJ,31,0)</f>
        <v xml:space="preserve">; </v>
      </c>
      <c r="G432" s="1" t="str">
        <f>"VO - "&amp;VLOOKUP('Souhrnná tabulka'!A432,'ORP Prachatice'!E:AJ,20,0)&amp;"; vodovod - "&amp;VLOOKUP('Souhrnná tabulka'!A432,'ORP Prachatice'!E:AJ,26,0)&amp;"; kanalizace - "&amp;VLOOKUP('Souhrnná tabulka'!A432,'ORP Prachatice'!E:AJ,32,0)</f>
        <v xml:space="preserve">VO - ; vodovod - ; kanalizace - </v>
      </c>
    </row>
    <row r="433" spans="1:7" x14ac:dyDescent="0.25">
      <c r="A433" s="1">
        <v>432</v>
      </c>
      <c r="B433" s="1" t="s">
        <v>451</v>
      </c>
      <c r="C433" s="1" t="s">
        <v>483</v>
      </c>
      <c r="D433" s="1" t="str">
        <f>VLOOKUP('Souhrnná tabulka'!A433,'ORP Milevsko'!E:AJ,15,0)&amp;"; "&amp;VLOOKUP('Souhrnná tabulka'!A433,'ORP Milevsko'!E:AJ,19,0)</f>
        <v xml:space="preserve">; </v>
      </c>
      <c r="E433" s="1" t="str">
        <f>VLOOKUP('Souhrnná tabulka'!A433,'ORP Milevsko'!E:AJ,21,0)&amp;"; "&amp;VLOOKUP('Souhrnná tabulka'!A433,'ORP Milevsko'!E:AJ,25,0)</f>
        <v xml:space="preserve">; </v>
      </c>
      <c r="F433" s="1" t="str">
        <f>VLOOKUP('Souhrnná tabulka'!A433,'ORP Milevsko'!E:AJ,27,0)&amp;"; "&amp;VLOOKUP('Souhrnná tabulka'!A433,'ORP Milevsko'!E:AJ,31,0)</f>
        <v xml:space="preserve">; </v>
      </c>
      <c r="G433" s="1" t="str">
        <f>"VO - "&amp;VLOOKUP('Souhrnná tabulka'!A433,'ORP Milevsko'!E:AJ,20,0)&amp;"; vodovod - "&amp;VLOOKUP('Souhrnná tabulka'!A433,'ORP Milevsko'!E:AJ,26,0)&amp;"; kanalizace - "&amp;VLOOKUP('Souhrnná tabulka'!A433,'ORP Milevsko'!E:AJ,32,0)</f>
        <v xml:space="preserve">VO - ; vodovod - ; kanalizace - </v>
      </c>
    </row>
    <row r="434" spans="1:7" x14ac:dyDescent="0.25">
      <c r="A434" s="1">
        <v>433</v>
      </c>
      <c r="B434" s="1" t="s">
        <v>176</v>
      </c>
      <c r="C434" s="1" t="s">
        <v>201</v>
      </c>
      <c r="D434" s="1" t="str">
        <f>VLOOKUP('Souhrnná tabulka'!A434,'ORP České Budějovice'!E:AJ,15,0)&amp;"; "&amp;VLOOKUP('Souhrnná tabulka'!A434,'ORP České Budějovice'!E:AJ,19,0)</f>
        <v xml:space="preserve">; </v>
      </c>
      <c r="E434" s="1" t="str">
        <f>VLOOKUP('Souhrnná tabulka'!A434,'ORP České Budějovice'!E:AJ,21,0)&amp;"; "&amp;VLOOKUP('Souhrnná tabulka'!A434,'ORP České Budějovice'!E:AJ,25,0)</f>
        <v xml:space="preserve">; </v>
      </c>
      <c r="F434" s="1" t="str">
        <f>VLOOKUP('Souhrnná tabulka'!A434,'ORP České Budějovice'!E:AJ,27,0)&amp;"; "&amp;VLOOKUP('Souhrnná tabulka'!A434,'ORP České Budějovice'!E:AJ,31,0)</f>
        <v xml:space="preserve">; </v>
      </c>
      <c r="G434" s="1" t="str">
        <f>"VO - "&amp;VLOOKUP('Souhrnná tabulka'!A434,'ORP České Budějovice'!E:AJ,20,0)&amp;"; vodovod - "&amp;VLOOKUP('Souhrnná tabulka'!A434,'ORP České Budějovice'!E:AJ,26,0)&amp;"; kanalizace - "&amp;VLOOKUP('Souhrnná tabulka'!A434,'ORP České Budějovice'!E:AJ,32,0)</f>
        <v xml:space="preserve">VO - ; vodovod - ; kanalizace - </v>
      </c>
    </row>
    <row r="435" spans="1:7" x14ac:dyDescent="0.25">
      <c r="A435" s="1">
        <v>434</v>
      </c>
      <c r="B435" s="1" t="s">
        <v>464</v>
      </c>
      <c r="C435" s="1" t="s">
        <v>205</v>
      </c>
      <c r="D435" s="1" t="str">
        <f>VLOOKUP('Souhrnná tabulka'!A435,'ORP Jindřichův Hradec'!E:AJ,15,0)&amp;"; "&amp;VLOOKUP('Souhrnná tabulka'!A435,'ORP Jindřichův Hradec'!E:AJ,19,0)</f>
        <v xml:space="preserve">; </v>
      </c>
      <c r="E435" s="1" t="str">
        <f>VLOOKUP('Souhrnná tabulka'!A435,'ORP Jindřichův Hradec'!E:AJ,21,0)&amp;"; "&amp;VLOOKUP('Souhrnná tabulka'!A435,'ORP Jindřichův Hradec'!E:AJ,25,0)</f>
        <v xml:space="preserve">; </v>
      </c>
      <c r="F435" s="1" t="str">
        <f>VLOOKUP('Souhrnná tabulka'!A435,'ORP Jindřichův Hradec'!E:AJ,27,0)&amp;"; "&amp;VLOOKUP('Souhrnná tabulka'!A435,'ORP Jindřichův Hradec'!E:AJ,31,0)</f>
        <v xml:space="preserve">; </v>
      </c>
      <c r="G435" s="1" t="str">
        <f>"VO - "&amp;VLOOKUP('Souhrnná tabulka'!A435,'ORP Jindřichův Hradec'!E:AJ,20,0)&amp;"; vodovod - "&amp;VLOOKUP('Souhrnná tabulka'!A435,'ORP Jindřichův Hradec'!E:AJ,26,0)&amp;"; kanalizace - "&amp;VLOOKUP('Souhrnná tabulka'!A435,'ORP Jindřichův Hradec'!E:AJ,32,0)</f>
        <v xml:space="preserve">VO - ; vodovod - ; kanalizace - </v>
      </c>
    </row>
    <row r="436" spans="1:7" x14ac:dyDescent="0.25">
      <c r="A436" s="1">
        <v>435</v>
      </c>
      <c r="B436" s="1" t="s">
        <v>435</v>
      </c>
      <c r="C436" s="1" t="s">
        <v>416</v>
      </c>
      <c r="D436" s="1" t="str">
        <f>VLOOKUP('Souhrnná tabulka'!A436,'ORP Soběslav'!E:AJ,15,0)&amp;"; "&amp;VLOOKUP('Souhrnná tabulka'!A436,'ORP Soběslav'!E:AJ,19,0)</f>
        <v xml:space="preserve">; </v>
      </c>
      <c r="E436" s="1" t="str">
        <f>VLOOKUP('Souhrnná tabulka'!A436,'ORP Soběslav'!E:AJ,21,0)&amp;"; "&amp;VLOOKUP('Souhrnná tabulka'!A436,'ORP Soběslav'!E:AJ,25,0)</f>
        <v xml:space="preserve">; </v>
      </c>
      <c r="F436" s="1" t="str">
        <f>VLOOKUP('Souhrnná tabulka'!A436,'ORP Soběslav'!E:AJ,27,0)&amp;"; "&amp;VLOOKUP('Souhrnná tabulka'!A436,'ORP Soběslav'!E:AJ,31,0)</f>
        <v xml:space="preserve">; </v>
      </c>
      <c r="G436" s="1" t="str">
        <f>"VO - "&amp;VLOOKUP('Souhrnná tabulka'!A436,'ORP Soběslav'!E:AJ,20,0)&amp;"; vodovod - "&amp;VLOOKUP('Souhrnná tabulka'!A436,'ORP Soběslav'!E:AJ,26,0)&amp;"; kanalizace - "&amp;VLOOKUP('Souhrnná tabulka'!A436,'ORP Soběslav'!E:AJ,32,0)</f>
        <v xml:space="preserve">VO - ; vodovod - ; kanalizace - </v>
      </c>
    </row>
    <row r="437" spans="1:7" x14ac:dyDescent="0.25">
      <c r="A437" s="1">
        <v>436</v>
      </c>
      <c r="B437" s="1" t="s">
        <v>495</v>
      </c>
      <c r="C437" s="1" t="s">
        <v>475</v>
      </c>
      <c r="D437" s="1" t="str">
        <f>VLOOKUP('Souhrnná tabulka'!A437,'ORP Třeboň'!E:AJ,15,0)&amp;"; "&amp;VLOOKUP('Souhrnná tabulka'!A437,'ORP Třeboň'!E:AJ,19,0)</f>
        <v xml:space="preserve">; </v>
      </c>
      <c r="E437" s="1" t="str">
        <f>VLOOKUP('Souhrnná tabulka'!A437,'ORP Třeboň'!E:AJ,21,0)&amp;"; "&amp;VLOOKUP('Souhrnná tabulka'!A437,'ORP Třeboň'!E:AJ,25,0)</f>
        <v xml:space="preserve">; </v>
      </c>
      <c r="F437" s="1" t="str">
        <f>VLOOKUP('Souhrnná tabulka'!A437,'ORP Třeboň'!E:AJ,27,0)&amp;"; "&amp;VLOOKUP('Souhrnná tabulka'!A437,'ORP Třeboň'!E:AJ,31,0)</f>
        <v xml:space="preserve">; </v>
      </c>
      <c r="G437" s="1" t="str">
        <f>"VO - "&amp;VLOOKUP('Souhrnná tabulka'!A437,'ORP Třeboň'!E:AJ,20,0)&amp;"; vodovod - "&amp;VLOOKUP('Souhrnná tabulka'!A437,'ORP Třeboň'!E:AJ,26,0)&amp;"; kanalizace - "&amp;VLOOKUP('Souhrnná tabulka'!A437,'ORP Třeboň'!E:AJ,32,0)</f>
        <v xml:space="preserve">VO - ; vodovod - ; kanalizace - </v>
      </c>
    </row>
    <row r="438" spans="1:7" x14ac:dyDescent="0.25">
      <c r="A438" s="1">
        <v>437</v>
      </c>
      <c r="B438" s="1" t="s">
        <v>585</v>
      </c>
      <c r="C438" s="1" t="s">
        <v>428</v>
      </c>
      <c r="D438" s="1" t="str">
        <f>VLOOKUP('Souhrnná tabulka'!A438,'ORP Tábor'!E:AJ,15,0)&amp;"; "&amp;VLOOKUP('Souhrnná tabulka'!A438,'ORP Tábor'!E:AJ,19,0)</f>
        <v xml:space="preserve">; </v>
      </c>
      <c r="E438" s="1" t="str">
        <f>VLOOKUP('Souhrnná tabulka'!A438,'ORP Tábor'!E:AJ,21,0)&amp;"; "&amp;VLOOKUP('Souhrnná tabulka'!A438,'ORP Tábor'!E:AJ,25,0)</f>
        <v xml:space="preserve">; </v>
      </c>
      <c r="F438" s="1" t="str">
        <f>VLOOKUP('Souhrnná tabulka'!A438,'ORP Tábor'!E:AJ,27,0)&amp;"; "&amp;VLOOKUP('Souhrnná tabulka'!A438,'ORP Tábor'!E:AJ,31,0)</f>
        <v xml:space="preserve">; </v>
      </c>
      <c r="G438" s="1" t="str">
        <f>"VO - "&amp;VLOOKUP('Souhrnná tabulka'!A438,'ORP Tábor'!E:AJ,20,0)&amp;"; vodovod - "&amp;VLOOKUP('Souhrnná tabulka'!A438,'ORP Tábor'!E:AJ,26,0)&amp;"; kanalizace - "&amp;VLOOKUP('Souhrnná tabulka'!A438,'ORP Tábor'!E:AJ,32,0)</f>
        <v xml:space="preserve">VO - ; vodovod - ; kanalizace - </v>
      </c>
    </row>
    <row r="439" spans="1:7" x14ac:dyDescent="0.25">
      <c r="A439" s="1">
        <v>438</v>
      </c>
      <c r="B439" s="1" t="s">
        <v>323</v>
      </c>
      <c r="C439" s="1" t="s">
        <v>428</v>
      </c>
      <c r="D439" s="1" t="str">
        <f>VLOOKUP('Souhrnná tabulka'!A439,'ORP Tábor'!E:AJ,15,0)&amp;"; "&amp;VLOOKUP('Souhrnná tabulka'!A439,'ORP Tábor'!E:AJ,19,0)</f>
        <v xml:space="preserve">; </v>
      </c>
      <c r="E439" s="1" t="str">
        <f>VLOOKUP('Souhrnná tabulka'!A439,'ORP Tábor'!E:AJ,21,0)&amp;"; "&amp;VLOOKUP('Souhrnná tabulka'!A439,'ORP Tábor'!E:AJ,25,0)</f>
        <v xml:space="preserve">; </v>
      </c>
      <c r="F439" s="1" t="str">
        <f>VLOOKUP('Souhrnná tabulka'!A439,'ORP Tábor'!E:AJ,27,0)&amp;"; "&amp;VLOOKUP('Souhrnná tabulka'!A439,'ORP Tábor'!E:AJ,31,0)</f>
        <v xml:space="preserve">; </v>
      </c>
      <c r="G439" s="1" t="str">
        <f>"VO - "&amp;VLOOKUP('Souhrnná tabulka'!A439,'ORP Tábor'!E:AJ,20,0)&amp;"; vodovod - "&amp;VLOOKUP('Souhrnná tabulka'!A439,'ORP Tábor'!E:AJ,26,0)&amp;"; kanalizace - "&amp;VLOOKUP('Souhrnná tabulka'!A439,'ORP Tábor'!E:AJ,32,0)</f>
        <v xml:space="preserve">VO - ; vodovod - ; kanalizace - </v>
      </c>
    </row>
    <row r="440" spans="1:7" x14ac:dyDescent="0.25">
      <c r="A440" s="1">
        <v>439</v>
      </c>
      <c r="B440" s="1" t="s">
        <v>237</v>
      </c>
      <c r="C440" s="1" t="s">
        <v>478</v>
      </c>
      <c r="D440" s="1" t="str">
        <f>VLOOKUP('Souhrnná tabulka'!A440,'ORP Prachatice'!E:AJ,15,0)&amp;"; "&amp;VLOOKUP('Souhrnná tabulka'!A440,'ORP Prachatice'!E:AJ,19,0)</f>
        <v xml:space="preserve">; </v>
      </c>
      <c r="E440" s="1" t="str">
        <f>VLOOKUP('Souhrnná tabulka'!A440,'ORP Prachatice'!E:AJ,21,0)&amp;"; "&amp;VLOOKUP('Souhrnná tabulka'!A440,'ORP Prachatice'!E:AJ,25,0)</f>
        <v xml:space="preserve">; </v>
      </c>
      <c r="F440" s="1" t="str">
        <f>VLOOKUP('Souhrnná tabulka'!A440,'ORP Prachatice'!E:AJ,27,0)&amp;"; "&amp;VLOOKUP('Souhrnná tabulka'!A440,'ORP Prachatice'!E:AJ,31,0)</f>
        <v xml:space="preserve">; </v>
      </c>
      <c r="G440" s="1" t="str">
        <f>"VO - "&amp;VLOOKUP('Souhrnná tabulka'!A440,'ORP Prachatice'!E:AJ,20,0)&amp;"; vodovod - "&amp;VLOOKUP('Souhrnná tabulka'!A440,'ORP Prachatice'!E:AJ,26,0)&amp;"; kanalizace - "&amp;VLOOKUP('Souhrnná tabulka'!A440,'ORP Prachatice'!E:AJ,32,0)</f>
        <v xml:space="preserve">VO - ; vodovod - ; kanalizace - </v>
      </c>
    </row>
    <row r="441" spans="1:7" x14ac:dyDescent="0.25">
      <c r="A441" s="1">
        <v>440</v>
      </c>
      <c r="B441" s="1" t="s">
        <v>190</v>
      </c>
      <c r="C441" s="1" t="s">
        <v>201</v>
      </c>
      <c r="D441" s="1" t="str">
        <f>VLOOKUP('Souhrnná tabulka'!A441,'ORP České Budějovice'!E:AJ,15,0)&amp;"; "&amp;VLOOKUP('Souhrnná tabulka'!A441,'ORP České Budějovice'!E:AJ,19,0)</f>
        <v>3896; ortofoto, streetview + kontrola s pasportem</v>
      </c>
      <c r="E441" s="1" t="str">
        <f>VLOOKUP('Souhrnná tabulka'!A441,'ORP České Budějovice'!E:AJ,21,0)&amp;"; "&amp;VLOOKUP('Souhrnná tabulka'!A441,'ORP České Budějovice'!E:AJ,25,0)</f>
        <v>0; ÚAP</v>
      </c>
      <c r="F441" s="1" t="str">
        <f>VLOOKUP('Souhrnná tabulka'!A441,'ORP České Budějovice'!E:AJ,27,0)&amp;"; "&amp;VLOOKUP('Souhrnná tabulka'!A441,'ORP České Budějovice'!E:AJ,31,0)</f>
        <v>0; ÚAP</v>
      </c>
      <c r="G441" s="1" t="str">
        <f>"VO - "&amp;VLOOKUP('Souhrnná tabulka'!A441,'ORP České Budějovice'!E:AJ,20,0)&amp;"; vodovod - "&amp;VLOOKUP('Souhrnná tabulka'!A441,'ORP České Budějovice'!E:AJ,26,0)&amp;"; kanalizace - "&amp;VLOOKUP('Souhrnná tabulka'!A441,'ORP České Budějovice'!E:AJ,32,0)</f>
        <v>VO - obec; vodovod - ČEVAK; kanalizace - ČEVAK</v>
      </c>
    </row>
    <row r="442" spans="1:7" x14ac:dyDescent="0.25">
      <c r="A442" s="1">
        <v>441</v>
      </c>
      <c r="B442" s="1" t="s">
        <v>260</v>
      </c>
      <c r="C442" s="1" t="s">
        <v>298</v>
      </c>
      <c r="D442" s="1" t="str">
        <f>VLOOKUP('Souhrnná tabulka'!A442,'ORP Dačice'!E:AJ,15,0)&amp;"; "&amp;VLOOKUP('Souhrnná tabulka'!A442,'ORP Dačice'!E:AJ,19,0)</f>
        <v xml:space="preserve">; </v>
      </c>
      <c r="E442" s="1" t="str">
        <f>VLOOKUP('Souhrnná tabulka'!A442,'ORP Dačice'!E:AJ,21,0)&amp;"; "&amp;VLOOKUP('Souhrnná tabulka'!A442,'ORP Dačice'!E:AJ,25,0)</f>
        <v xml:space="preserve">; </v>
      </c>
      <c r="F442" s="1" t="str">
        <f>VLOOKUP('Souhrnná tabulka'!A442,'ORP Dačice'!E:AJ,27,0)&amp;"; "&amp;VLOOKUP('Souhrnná tabulka'!A442,'ORP Dačice'!E:AJ,31,0)</f>
        <v xml:space="preserve">; </v>
      </c>
      <c r="G442" s="1" t="str">
        <f>"VO - "&amp;VLOOKUP('Souhrnná tabulka'!A442,'ORP Dačice'!E:AJ,20,0)&amp;"; vodovod - "&amp;VLOOKUP('Souhrnná tabulka'!A442,'ORP Dačice'!E:AJ,26,0)&amp;"; kanalizace - "&amp;VLOOKUP('Souhrnná tabulka'!A442,'ORP Dačice'!E:AJ,32,0)</f>
        <v xml:space="preserve">VO - ; vodovod - ; kanalizace - </v>
      </c>
    </row>
    <row r="443" spans="1:7" x14ac:dyDescent="0.25">
      <c r="A443" s="1">
        <v>442</v>
      </c>
      <c r="B443" s="1" t="s">
        <v>165</v>
      </c>
      <c r="C443" s="1" t="s">
        <v>201</v>
      </c>
      <c r="D443" s="1" t="str">
        <f>VLOOKUP('Souhrnná tabulka'!A443,'ORP České Budějovice'!E:AJ,15,0)&amp;"; "&amp;VLOOKUP('Souhrnná tabulka'!A443,'ORP České Budějovice'!E:AJ,19,0)</f>
        <v xml:space="preserve">; </v>
      </c>
      <c r="E443" s="1" t="str">
        <f>VLOOKUP('Souhrnná tabulka'!A443,'ORP České Budějovice'!E:AJ,21,0)&amp;"; "&amp;VLOOKUP('Souhrnná tabulka'!A443,'ORP České Budějovice'!E:AJ,25,0)</f>
        <v xml:space="preserve">; </v>
      </c>
      <c r="F443" s="1" t="str">
        <f>VLOOKUP('Souhrnná tabulka'!A443,'ORP České Budějovice'!E:AJ,27,0)&amp;"; "&amp;VLOOKUP('Souhrnná tabulka'!A443,'ORP České Budějovice'!E:AJ,31,0)</f>
        <v xml:space="preserve">; </v>
      </c>
      <c r="G443" s="1" t="str">
        <f>"VO - "&amp;VLOOKUP('Souhrnná tabulka'!A443,'ORP České Budějovice'!E:AJ,20,0)&amp;"; vodovod - "&amp;VLOOKUP('Souhrnná tabulka'!A443,'ORP České Budějovice'!E:AJ,26,0)&amp;"; kanalizace - "&amp;VLOOKUP('Souhrnná tabulka'!A443,'ORP České Budějovice'!E:AJ,32,0)</f>
        <v xml:space="preserve">VO - ; vodovod - ; kanalizace - </v>
      </c>
    </row>
    <row r="444" spans="1:7" x14ac:dyDescent="0.25">
      <c r="A444" s="1">
        <v>443</v>
      </c>
      <c r="B444" s="1" t="s">
        <v>115</v>
      </c>
      <c r="C444" s="1" t="s">
        <v>201</v>
      </c>
      <c r="D444" s="1" t="str">
        <f>VLOOKUP('Souhrnná tabulka'!A444,'ORP České Budějovice'!E:AJ,15,0)&amp;"; "&amp;VLOOKUP('Souhrnná tabulka'!A444,'ORP České Budějovice'!E:AJ,19,0)</f>
        <v xml:space="preserve">; </v>
      </c>
      <c r="E444" s="1" t="str">
        <f>VLOOKUP('Souhrnná tabulka'!A444,'ORP České Budějovice'!E:AJ,21,0)&amp;"; "&amp;VLOOKUP('Souhrnná tabulka'!A444,'ORP České Budějovice'!E:AJ,25,0)</f>
        <v xml:space="preserve">; </v>
      </c>
      <c r="F444" s="1" t="str">
        <f>VLOOKUP('Souhrnná tabulka'!A444,'ORP České Budějovice'!E:AJ,27,0)&amp;"; "&amp;VLOOKUP('Souhrnná tabulka'!A444,'ORP České Budějovice'!E:AJ,31,0)</f>
        <v xml:space="preserve">; </v>
      </c>
      <c r="G444" s="1" t="str">
        <f>"VO - "&amp;VLOOKUP('Souhrnná tabulka'!A444,'ORP České Budějovice'!E:AJ,20,0)&amp;"; vodovod - "&amp;VLOOKUP('Souhrnná tabulka'!A444,'ORP České Budějovice'!E:AJ,26,0)&amp;"; kanalizace - "&amp;VLOOKUP('Souhrnná tabulka'!A444,'ORP České Budějovice'!E:AJ,32,0)</f>
        <v xml:space="preserve">VO - ; vodovod - ; kanalizace - </v>
      </c>
    </row>
    <row r="445" spans="1:7" x14ac:dyDescent="0.25">
      <c r="A445" s="1">
        <v>444</v>
      </c>
      <c r="B445" s="1" t="s">
        <v>442</v>
      </c>
      <c r="C445" s="1" t="s">
        <v>298</v>
      </c>
      <c r="D445" s="1" t="str">
        <f>VLOOKUP('Souhrnná tabulka'!A445,'ORP Dačice'!E:AJ,15,0)&amp;"; "&amp;VLOOKUP('Souhrnná tabulka'!A445,'ORP Dačice'!E:AJ,19,0)</f>
        <v xml:space="preserve">; </v>
      </c>
      <c r="E445" s="1" t="str">
        <f>VLOOKUP('Souhrnná tabulka'!A445,'ORP Dačice'!E:AJ,21,0)&amp;"; "&amp;VLOOKUP('Souhrnná tabulka'!A445,'ORP Dačice'!E:AJ,25,0)</f>
        <v xml:space="preserve">; </v>
      </c>
      <c r="F445" s="1" t="str">
        <f>VLOOKUP('Souhrnná tabulka'!A445,'ORP Dačice'!E:AJ,27,0)&amp;"; "&amp;VLOOKUP('Souhrnná tabulka'!A445,'ORP Dačice'!E:AJ,31,0)</f>
        <v xml:space="preserve">; </v>
      </c>
      <c r="G445" s="1" t="str">
        <f>"VO - "&amp;VLOOKUP('Souhrnná tabulka'!A445,'ORP Dačice'!E:AJ,20,0)&amp;"; vodovod - "&amp;VLOOKUP('Souhrnná tabulka'!A445,'ORP Dačice'!E:AJ,26,0)&amp;"; kanalizace - "&amp;VLOOKUP('Souhrnná tabulka'!A445,'ORP Dačice'!E:AJ,32,0)</f>
        <v xml:space="preserve">VO - ; vodovod - ; kanalizace - </v>
      </c>
    </row>
    <row r="446" spans="1:7" x14ac:dyDescent="0.25">
      <c r="A446" s="1">
        <v>445</v>
      </c>
      <c r="B446" s="1" t="s">
        <v>467</v>
      </c>
      <c r="C446" s="1" t="s">
        <v>226</v>
      </c>
      <c r="D446" s="1" t="str">
        <f>VLOOKUP('Souhrnná tabulka'!A446,'ORP Písek'!E:AJ,15,0)&amp;"; "&amp;VLOOKUP('Souhrnná tabulka'!A446,'ORP Písek'!E:AJ,19,0)</f>
        <v xml:space="preserve">; </v>
      </c>
      <c r="E446" s="1" t="str">
        <f>VLOOKUP('Souhrnná tabulka'!A446,'ORP Písek'!E:AJ,21,0)&amp;"; "&amp;VLOOKUP('Souhrnná tabulka'!A446,'ORP Písek'!E:AJ,25,0)</f>
        <v xml:space="preserve">; </v>
      </c>
      <c r="F446" s="1" t="str">
        <f>VLOOKUP('Souhrnná tabulka'!A446,'ORP Písek'!E:AJ,27,0)&amp;"; "&amp;VLOOKUP('Souhrnná tabulka'!A446,'ORP Písek'!E:AJ,31,0)</f>
        <v xml:space="preserve">; </v>
      </c>
      <c r="G446" s="1" t="str">
        <f>"VO - "&amp;VLOOKUP('Souhrnná tabulka'!A446,'ORP Písek'!E:AJ,20,0)&amp;"; vodovod - "&amp;VLOOKUP('Souhrnná tabulka'!A446,'ORP Písek'!E:AJ,26,0)&amp;"; kanalizace - "&amp;VLOOKUP('Souhrnná tabulka'!A446,'ORP Písek'!E:AJ,32,0)</f>
        <v xml:space="preserve">VO - ; vodovod - ; kanalizace - </v>
      </c>
    </row>
    <row r="447" spans="1:7" x14ac:dyDescent="0.25">
      <c r="A447" s="1">
        <v>446</v>
      </c>
      <c r="B447" s="1" t="s">
        <v>398</v>
      </c>
      <c r="C447" s="1" t="s">
        <v>350</v>
      </c>
      <c r="D447" s="1" t="str">
        <f>VLOOKUP('Souhrnná tabulka'!A447,'ORP Strakonice'!E:AJ,15,0)&amp;"; "&amp;VLOOKUP('Souhrnná tabulka'!A447,'ORP Strakonice'!E:AJ,19,0)</f>
        <v xml:space="preserve">; </v>
      </c>
      <c r="E447" s="1" t="str">
        <f>VLOOKUP('Souhrnná tabulka'!A447,'ORP Strakonice'!E:AJ,21,0)&amp;"; "&amp;VLOOKUP('Souhrnná tabulka'!A447,'ORP Strakonice'!E:AJ,25,0)</f>
        <v xml:space="preserve">; </v>
      </c>
      <c r="F447" s="1" t="str">
        <f>VLOOKUP('Souhrnná tabulka'!A447,'ORP Strakonice'!E:AJ,27,0)&amp;"; "&amp;VLOOKUP('Souhrnná tabulka'!A447,'ORP Strakonice'!E:AJ,31,0)</f>
        <v xml:space="preserve">; </v>
      </c>
      <c r="G447" s="1" t="str">
        <f>"VO - "&amp;VLOOKUP('Souhrnná tabulka'!A447,'ORP Strakonice'!E:AJ,20,0)&amp;"; vodovod - "&amp;VLOOKUP('Souhrnná tabulka'!A447,'ORP Strakonice'!E:AJ,26,0)&amp;"; kanalizace - "&amp;VLOOKUP('Souhrnná tabulka'!A447,'ORP Strakonice'!E:AJ,32,0)</f>
        <v xml:space="preserve">VO - ; vodovod - ; kanalizace - </v>
      </c>
    </row>
    <row r="448" spans="1:7" x14ac:dyDescent="0.25">
      <c r="A448" s="1">
        <v>447</v>
      </c>
      <c r="B448" s="1" t="s">
        <v>274</v>
      </c>
      <c r="C448" s="1" t="s">
        <v>205</v>
      </c>
      <c r="D448" s="1" t="str">
        <f>VLOOKUP('Souhrnná tabulka'!A448,'ORP Jindřichův Hradec'!E:AJ,15,0)&amp;"; "&amp;VLOOKUP('Souhrnná tabulka'!A448,'ORP Jindřichův Hradec'!E:AJ,19,0)</f>
        <v xml:space="preserve">; </v>
      </c>
      <c r="E448" s="1" t="str">
        <f>VLOOKUP('Souhrnná tabulka'!A448,'ORP Jindřichův Hradec'!E:AJ,21,0)&amp;"; "&amp;VLOOKUP('Souhrnná tabulka'!A448,'ORP Jindřichův Hradec'!E:AJ,25,0)</f>
        <v xml:space="preserve">; </v>
      </c>
      <c r="F448" s="1" t="str">
        <f>VLOOKUP('Souhrnná tabulka'!A448,'ORP Jindřichův Hradec'!E:AJ,27,0)&amp;"; "&amp;VLOOKUP('Souhrnná tabulka'!A448,'ORP Jindřichův Hradec'!E:AJ,31,0)</f>
        <v xml:space="preserve">; </v>
      </c>
      <c r="G448" s="1" t="str">
        <f>"VO - "&amp;VLOOKUP('Souhrnná tabulka'!A448,'ORP Jindřichův Hradec'!E:AJ,20,0)&amp;"; vodovod - "&amp;VLOOKUP('Souhrnná tabulka'!A448,'ORP Jindřichův Hradec'!E:AJ,26,0)&amp;"; kanalizace - "&amp;VLOOKUP('Souhrnná tabulka'!A448,'ORP Jindřichův Hradec'!E:AJ,32,0)</f>
        <v xml:space="preserve">VO - ; vodovod - ; kanalizace - </v>
      </c>
    </row>
    <row r="449" spans="1:7" x14ac:dyDescent="0.25">
      <c r="A449" s="1">
        <v>448</v>
      </c>
      <c r="B449" s="1" t="s">
        <v>20</v>
      </c>
      <c r="C449" s="1" t="s">
        <v>205</v>
      </c>
      <c r="D449" s="1" t="str">
        <f>VLOOKUP('Souhrnná tabulka'!A449,'ORP Jindřichův Hradec'!E:AJ,15,0)&amp;"; "&amp;VLOOKUP('Souhrnná tabulka'!A449,'ORP Jindřichův Hradec'!E:AJ,19,0)</f>
        <v xml:space="preserve">; </v>
      </c>
      <c r="E449" s="1" t="str">
        <f>VLOOKUP('Souhrnná tabulka'!A449,'ORP Jindřichův Hradec'!E:AJ,21,0)&amp;"; "&amp;VLOOKUP('Souhrnná tabulka'!A449,'ORP Jindřichův Hradec'!E:AJ,25,0)</f>
        <v xml:space="preserve">; </v>
      </c>
      <c r="F449" s="1" t="str">
        <f>VLOOKUP('Souhrnná tabulka'!A449,'ORP Jindřichův Hradec'!E:AJ,27,0)&amp;"; "&amp;VLOOKUP('Souhrnná tabulka'!A449,'ORP Jindřichův Hradec'!E:AJ,31,0)</f>
        <v xml:space="preserve">; </v>
      </c>
      <c r="G449" s="1" t="str">
        <f>"VO - "&amp;VLOOKUP('Souhrnná tabulka'!A449,'ORP Jindřichův Hradec'!E:AJ,20,0)&amp;"; vodovod - "&amp;VLOOKUP('Souhrnná tabulka'!A449,'ORP Jindřichův Hradec'!E:AJ,26,0)&amp;"; kanalizace - "&amp;VLOOKUP('Souhrnná tabulka'!A449,'ORP Jindřichův Hradec'!E:AJ,32,0)</f>
        <v xml:space="preserve">VO - ; vodovod - ; kanalizace - </v>
      </c>
    </row>
    <row r="450" spans="1:7" x14ac:dyDescent="0.25">
      <c r="A450" s="1">
        <v>449</v>
      </c>
      <c r="B450" s="1" t="s">
        <v>207</v>
      </c>
      <c r="C450" s="1" t="s">
        <v>201</v>
      </c>
      <c r="D450" s="1" t="str">
        <f>VLOOKUP('Souhrnná tabulka'!A450,'ORP České Budějovice'!E:AJ,15,0)&amp;"; "&amp;VLOOKUP('Souhrnná tabulka'!A450,'ORP České Budějovice'!E:AJ,19,0)</f>
        <v>7811; geodetické zaměření + ortofoto, streetview ve zbytku území</v>
      </c>
      <c r="E450" s="1" t="str">
        <f>VLOOKUP('Souhrnná tabulka'!A450,'ORP České Budějovice'!E:AJ,21,0)&amp;"; "&amp;VLOOKUP('Souhrnná tabulka'!A450,'ORP České Budějovice'!E:AJ,25,0)</f>
        <v>0; ÚAP</v>
      </c>
      <c r="F450" s="1" t="str">
        <f>VLOOKUP('Souhrnná tabulka'!A450,'ORP České Budějovice'!E:AJ,27,0)&amp;"; "&amp;VLOOKUP('Souhrnná tabulka'!A450,'ORP České Budějovice'!E:AJ,31,0)</f>
        <v>0; ÚAP</v>
      </c>
      <c r="G450" s="1" t="str">
        <f>"VO - "&amp;VLOOKUP('Souhrnná tabulka'!A450,'ORP České Budějovice'!E:AJ,20,0)&amp;"; vodovod - "&amp;VLOOKUP('Souhrnná tabulka'!A450,'ORP České Budějovice'!E:AJ,26,0)&amp;"; kanalizace - "&amp;VLOOKUP('Souhrnná tabulka'!A450,'ORP České Budějovice'!E:AJ,32,0)</f>
        <v>VO - obec; vodovod - ČEVAK; kanalizace - ČEVAK (Dívčice - nádraží) + zbytek obec</v>
      </c>
    </row>
    <row r="451" spans="1:7" x14ac:dyDescent="0.25">
      <c r="A451" s="1">
        <v>450</v>
      </c>
      <c r="B451" s="1" t="s">
        <v>432</v>
      </c>
      <c r="C451" s="1" t="s">
        <v>416</v>
      </c>
      <c r="D451" s="1" t="str">
        <f>VLOOKUP('Souhrnná tabulka'!A451,'ORP Soběslav'!E:AJ,15,0)&amp;"; "&amp;VLOOKUP('Souhrnná tabulka'!A451,'ORP Soběslav'!E:AJ,19,0)</f>
        <v xml:space="preserve">; </v>
      </c>
      <c r="E451" s="1" t="str">
        <f>VLOOKUP('Souhrnná tabulka'!A451,'ORP Soběslav'!E:AJ,21,0)&amp;"; "&amp;VLOOKUP('Souhrnná tabulka'!A451,'ORP Soběslav'!E:AJ,25,0)</f>
        <v xml:space="preserve">; </v>
      </c>
      <c r="F451" s="1" t="str">
        <f>VLOOKUP('Souhrnná tabulka'!A451,'ORP Soběslav'!E:AJ,27,0)&amp;"; "&amp;VLOOKUP('Souhrnná tabulka'!A451,'ORP Soběslav'!E:AJ,31,0)</f>
        <v xml:space="preserve">; </v>
      </c>
      <c r="G451" s="1" t="str">
        <f>"VO - "&amp;VLOOKUP('Souhrnná tabulka'!A451,'ORP Soběslav'!E:AJ,20,0)&amp;"; vodovod - "&amp;VLOOKUP('Souhrnná tabulka'!A451,'ORP Soběslav'!E:AJ,26,0)&amp;"; kanalizace - "&amp;VLOOKUP('Souhrnná tabulka'!A451,'ORP Soběslav'!E:AJ,32,0)</f>
        <v xml:space="preserve">VO - ; vodovod - ; kanalizace - </v>
      </c>
    </row>
    <row r="452" spans="1:7" x14ac:dyDescent="0.25">
      <c r="A452" s="1">
        <v>451</v>
      </c>
      <c r="B452" s="1" t="s">
        <v>272</v>
      </c>
      <c r="C452" s="1" t="s">
        <v>265</v>
      </c>
      <c r="D452" s="1" t="str">
        <f>VLOOKUP('Souhrnná tabulka'!A452,'ORP Kaplice'!E:AJ,15,0)&amp;"; "&amp;VLOOKUP('Souhrnná tabulka'!A452,'ORP Kaplice'!E:AJ,19,0)</f>
        <v xml:space="preserve">; </v>
      </c>
      <c r="E452" s="1" t="str">
        <f>VLOOKUP('Souhrnná tabulka'!A452,'ORP Kaplice'!E:AJ,21,0)&amp;"; "&amp;VLOOKUP('Souhrnná tabulka'!A452,'ORP Kaplice'!E:AJ,25,0)</f>
        <v xml:space="preserve">; </v>
      </c>
      <c r="F452" s="1" t="str">
        <f>VLOOKUP('Souhrnná tabulka'!A452,'ORP Kaplice'!E:AJ,27,0)&amp;"; "&amp;VLOOKUP('Souhrnná tabulka'!A452,'ORP Kaplice'!E:AJ,31,0)</f>
        <v xml:space="preserve">; </v>
      </c>
      <c r="G452" s="1" t="str">
        <f>"VO - "&amp;VLOOKUP('Souhrnná tabulka'!A452,'ORP Kaplice'!E:AJ,20,0)&amp;"; vodovod - "&amp;VLOOKUP('Souhrnná tabulka'!A452,'ORP Kaplice'!E:AJ,26,0)&amp;"; kanalizace - "&amp;VLOOKUP('Souhrnná tabulka'!A452,'ORP Kaplice'!E:AJ,32,0)</f>
        <v xml:space="preserve">VO - ; vodovod - ; kanalizace - </v>
      </c>
    </row>
    <row r="453" spans="1:7" x14ac:dyDescent="0.25">
      <c r="A453" s="1">
        <v>452</v>
      </c>
      <c r="B453" s="1" t="s">
        <v>318</v>
      </c>
      <c r="C453" s="1" t="s">
        <v>478</v>
      </c>
      <c r="D453" s="1" t="str">
        <f>VLOOKUP('Souhrnná tabulka'!A453,'ORP Prachatice'!E:AJ,15,0)&amp;"; "&amp;VLOOKUP('Souhrnná tabulka'!A453,'ORP Prachatice'!E:AJ,19,0)</f>
        <v xml:space="preserve">; </v>
      </c>
      <c r="E453" s="1" t="str">
        <f>VLOOKUP('Souhrnná tabulka'!A453,'ORP Prachatice'!E:AJ,21,0)&amp;"; "&amp;VLOOKUP('Souhrnná tabulka'!A453,'ORP Prachatice'!E:AJ,25,0)</f>
        <v xml:space="preserve">; </v>
      </c>
      <c r="F453" s="1" t="str">
        <f>VLOOKUP('Souhrnná tabulka'!A453,'ORP Prachatice'!E:AJ,27,0)&amp;"; "&amp;VLOOKUP('Souhrnná tabulka'!A453,'ORP Prachatice'!E:AJ,31,0)</f>
        <v xml:space="preserve">; </v>
      </c>
      <c r="G453" s="1" t="str">
        <f>"VO - "&amp;VLOOKUP('Souhrnná tabulka'!A453,'ORP Prachatice'!E:AJ,20,0)&amp;"; vodovod - "&amp;VLOOKUP('Souhrnná tabulka'!A453,'ORP Prachatice'!E:AJ,26,0)&amp;"; kanalizace - "&amp;VLOOKUP('Souhrnná tabulka'!A453,'ORP Prachatice'!E:AJ,32,0)</f>
        <v xml:space="preserve">VO - ; vodovod - ; kanalizace - </v>
      </c>
    </row>
    <row r="454" spans="1:7" x14ac:dyDescent="0.25">
      <c r="A454" s="1">
        <v>453</v>
      </c>
      <c r="B454" s="1" t="s">
        <v>25</v>
      </c>
      <c r="C454" s="1" t="s">
        <v>226</v>
      </c>
      <c r="D454" s="1" t="str">
        <f>VLOOKUP('Souhrnná tabulka'!A454,'ORP Písek'!E:AJ,15,0)&amp;"; "&amp;VLOOKUP('Souhrnná tabulka'!A454,'ORP Písek'!E:AJ,19,0)</f>
        <v xml:space="preserve">; </v>
      </c>
      <c r="E454" s="1" t="str">
        <f>VLOOKUP('Souhrnná tabulka'!A454,'ORP Písek'!E:AJ,21,0)&amp;"; "&amp;VLOOKUP('Souhrnná tabulka'!A454,'ORP Písek'!E:AJ,25,0)</f>
        <v xml:space="preserve">; </v>
      </c>
      <c r="F454" s="1" t="str">
        <f>VLOOKUP('Souhrnná tabulka'!A454,'ORP Písek'!E:AJ,27,0)&amp;"; "&amp;VLOOKUP('Souhrnná tabulka'!A454,'ORP Písek'!E:AJ,31,0)</f>
        <v xml:space="preserve">; </v>
      </c>
      <c r="G454" s="1" t="str">
        <f>"VO - "&amp;VLOOKUP('Souhrnná tabulka'!A454,'ORP Písek'!E:AJ,20,0)&amp;"; vodovod - "&amp;VLOOKUP('Souhrnná tabulka'!A454,'ORP Písek'!E:AJ,26,0)&amp;"; kanalizace - "&amp;VLOOKUP('Souhrnná tabulka'!A454,'ORP Písek'!E:AJ,32,0)</f>
        <v xml:space="preserve">VO - ; vodovod - ; kanalizace - </v>
      </c>
    </row>
    <row r="455" spans="1:7" x14ac:dyDescent="0.25">
      <c r="A455" s="1">
        <v>454</v>
      </c>
      <c r="B455" s="1" t="s">
        <v>417</v>
      </c>
      <c r="C455" s="1" t="s">
        <v>428</v>
      </c>
      <c r="D455" s="1" t="str">
        <f>VLOOKUP('Souhrnná tabulka'!A455,'ORP Tábor'!E:AJ,15,0)&amp;"; "&amp;VLOOKUP('Souhrnná tabulka'!A455,'ORP Tábor'!E:AJ,19,0)</f>
        <v xml:space="preserve">; </v>
      </c>
      <c r="E455" s="1" t="str">
        <f>VLOOKUP('Souhrnná tabulka'!A455,'ORP Tábor'!E:AJ,21,0)&amp;"; "&amp;VLOOKUP('Souhrnná tabulka'!A455,'ORP Tábor'!E:AJ,25,0)</f>
        <v xml:space="preserve">; </v>
      </c>
      <c r="F455" s="1" t="str">
        <f>VLOOKUP('Souhrnná tabulka'!A455,'ORP Tábor'!E:AJ,27,0)&amp;"; "&amp;VLOOKUP('Souhrnná tabulka'!A455,'ORP Tábor'!E:AJ,31,0)</f>
        <v xml:space="preserve">; </v>
      </c>
      <c r="G455" s="1" t="str">
        <f>"VO - "&amp;VLOOKUP('Souhrnná tabulka'!A455,'ORP Tábor'!E:AJ,20,0)&amp;"; vodovod - "&amp;VLOOKUP('Souhrnná tabulka'!A455,'ORP Tábor'!E:AJ,26,0)&amp;"; kanalizace - "&amp;VLOOKUP('Souhrnná tabulka'!A455,'ORP Tábor'!E:AJ,32,0)</f>
        <v xml:space="preserve">VO - ; vodovod - ; kanalizace - </v>
      </c>
    </row>
    <row r="456" spans="1:7" x14ac:dyDescent="0.25">
      <c r="A456" s="1">
        <v>455</v>
      </c>
      <c r="B456" s="1" t="s">
        <v>230</v>
      </c>
      <c r="C456" s="1" t="s">
        <v>226</v>
      </c>
      <c r="D456" s="1" t="str">
        <f>VLOOKUP('Souhrnná tabulka'!A456,'ORP Písek'!E:AJ,15,0)&amp;"; "&amp;VLOOKUP('Souhrnná tabulka'!A456,'ORP Písek'!E:AJ,19,0)</f>
        <v xml:space="preserve">; </v>
      </c>
      <c r="E456" s="1" t="str">
        <f>VLOOKUP('Souhrnná tabulka'!A456,'ORP Písek'!E:AJ,21,0)&amp;"; "&amp;VLOOKUP('Souhrnná tabulka'!A456,'ORP Písek'!E:AJ,25,0)</f>
        <v xml:space="preserve">; </v>
      </c>
      <c r="F456" s="1" t="str">
        <f>VLOOKUP('Souhrnná tabulka'!A456,'ORP Písek'!E:AJ,27,0)&amp;"; "&amp;VLOOKUP('Souhrnná tabulka'!A456,'ORP Písek'!E:AJ,31,0)</f>
        <v xml:space="preserve">; </v>
      </c>
      <c r="G456" s="1" t="str">
        <f>"VO - "&amp;VLOOKUP('Souhrnná tabulka'!A456,'ORP Písek'!E:AJ,20,0)&amp;"; vodovod - "&amp;VLOOKUP('Souhrnná tabulka'!A456,'ORP Písek'!E:AJ,26,0)&amp;"; kanalizace - "&amp;VLOOKUP('Souhrnná tabulka'!A456,'ORP Písek'!E:AJ,32,0)</f>
        <v xml:space="preserve">VO - ; vodovod - ; kanalizace - </v>
      </c>
    </row>
    <row r="457" spans="1:7" x14ac:dyDescent="0.25">
      <c r="A457" s="1">
        <v>456</v>
      </c>
      <c r="B457" s="1" t="s">
        <v>286</v>
      </c>
      <c r="C457" s="1" t="s">
        <v>265</v>
      </c>
      <c r="D457" s="1" t="str">
        <f>VLOOKUP('Souhrnná tabulka'!A457,'ORP Kaplice'!E:AJ,15,0)&amp;"; "&amp;VLOOKUP('Souhrnná tabulka'!A457,'ORP Kaplice'!E:AJ,19,0)</f>
        <v xml:space="preserve">; </v>
      </c>
      <c r="E457" s="1" t="str">
        <f>VLOOKUP('Souhrnná tabulka'!A457,'ORP Kaplice'!E:AJ,21,0)&amp;"; "&amp;VLOOKUP('Souhrnná tabulka'!A457,'ORP Kaplice'!E:AJ,25,0)</f>
        <v xml:space="preserve">; </v>
      </c>
      <c r="F457" s="1" t="str">
        <f>VLOOKUP('Souhrnná tabulka'!A457,'ORP Kaplice'!E:AJ,27,0)&amp;"; "&amp;VLOOKUP('Souhrnná tabulka'!A457,'ORP Kaplice'!E:AJ,31,0)</f>
        <v xml:space="preserve">; </v>
      </c>
      <c r="G457" s="1" t="str">
        <f>"VO - "&amp;VLOOKUP('Souhrnná tabulka'!A457,'ORP Kaplice'!E:AJ,20,0)&amp;"; vodovod - "&amp;VLOOKUP('Souhrnná tabulka'!A457,'ORP Kaplice'!E:AJ,26,0)&amp;"; kanalizace - "&amp;VLOOKUP('Souhrnná tabulka'!A457,'ORP Kaplice'!E:AJ,32,0)</f>
        <v xml:space="preserve">VO - ; vodovod - ; kanalizace - </v>
      </c>
    </row>
    <row r="458" spans="1:7" x14ac:dyDescent="0.25">
      <c r="A458" s="1">
        <v>457</v>
      </c>
      <c r="B458" s="1" t="s">
        <v>221</v>
      </c>
      <c r="C458" s="1" t="s">
        <v>205</v>
      </c>
      <c r="D458" s="1" t="str">
        <f>VLOOKUP('Souhrnná tabulka'!A458,'ORP Jindřichův Hradec'!E:AJ,15,0)&amp;"; "&amp;VLOOKUP('Souhrnná tabulka'!A458,'ORP Jindřichův Hradec'!E:AJ,19,0)</f>
        <v xml:space="preserve">; </v>
      </c>
      <c r="E458" s="1" t="str">
        <f>VLOOKUP('Souhrnná tabulka'!A458,'ORP Jindřichův Hradec'!E:AJ,21,0)&amp;"; "&amp;VLOOKUP('Souhrnná tabulka'!A458,'ORP Jindřichův Hradec'!E:AJ,25,0)</f>
        <v xml:space="preserve">; </v>
      </c>
      <c r="F458" s="1" t="str">
        <f>VLOOKUP('Souhrnná tabulka'!A458,'ORP Jindřichův Hradec'!E:AJ,27,0)&amp;"; "&amp;VLOOKUP('Souhrnná tabulka'!A458,'ORP Jindřichův Hradec'!E:AJ,31,0)</f>
        <v xml:space="preserve">; </v>
      </c>
      <c r="G458" s="1" t="str">
        <f>"VO - "&amp;VLOOKUP('Souhrnná tabulka'!A458,'ORP Jindřichův Hradec'!E:AJ,20,0)&amp;"; vodovod - "&amp;VLOOKUP('Souhrnná tabulka'!A458,'ORP Jindřichův Hradec'!E:AJ,26,0)&amp;"; kanalizace - "&amp;VLOOKUP('Souhrnná tabulka'!A458,'ORP Jindřichův Hradec'!E:AJ,32,0)</f>
        <v xml:space="preserve">VO - ; vodovod - ; kanalizace - </v>
      </c>
    </row>
    <row r="459" spans="1:7" x14ac:dyDescent="0.25">
      <c r="A459" s="1">
        <v>458</v>
      </c>
      <c r="B459" s="1" t="s">
        <v>461</v>
      </c>
      <c r="C459" s="1" t="s">
        <v>205</v>
      </c>
      <c r="D459" s="1" t="str">
        <f>VLOOKUP('Souhrnná tabulka'!A459,'ORP Jindřichův Hradec'!E:AJ,15,0)&amp;"; "&amp;VLOOKUP('Souhrnná tabulka'!A459,'ORP Jindřichův Hradec'!E:AJ,19,0)</f>
        <v xml:space="preserve">; </v>
      </c>
      <c r="E459" s="1" t="str">
        <f>VLOOKUP('Souhrnná tabulka'!A459,'ORP Jindřichův Hradec'!E:AJ,21,0)&amp;"; "&amp;VLOOKUP('Souhrnná tabulka'!A459,'ORP Jindřichův Hradec'!E:AJ,25,0)</f>
        <v xml:space="preserve">; </v>
      </c>
      <c r="F459" s="1" t="str">
        <f>VLOOKUP('Souhrnná tabulka'!A459,'ORP Jindřichův Hradec'!E:AJ,27,0)&amp;"; "&amp;VLOOKUP('Souhrnná tabulka'!A459,'ORP Jindřichův Hradec'!E:AJ,31,0)</f>
        <v xml:space="preserve">; </v>
      </c>
      <c r="G459" s="1" t="str">
        <f>"VO - "&amp;VLOOKUP('Souhrnná tabulka'!A459,'ORP Jindřichův Hradec'!E:AJ,20,0)&amp;"; vodovod - "&amp;VLOOKUP('Souhrnná tabulka'!A459,'ORP Jindřichův Hradec'!E:AJ,26,0)&amp;"; kanalizace - "&amp;VLOOKUP('Souhrnná tabulka'!A459,'ORP Jindřichův Hradec'!E:AJ,32,0)</f>
        <v xml:space="preserve">VO - ; vodovod - ; kanalizace - </v>
      </c>
    </row>
    <row r="460" spans="1:7" x14ac:dyDescent="0.25">
      <c r="A460" s="1">
        <v>459</v>
      </c>
      <c r="B460" s="1" t="s">
        <v>299</v>
      </c>
      <c r="C460" s="1" t="s">
        <v>298</v>
      </c>
      <c r="D460" s="1" t="str">
        <f>VLOOKUP('Souhrnná tabulka'!A460,'ORP Dačice'!E:AJ,15,0)&amp;"; "&amp;VLOOKUP('Souhrnná tabulka'!A460,'ORP Dačice'!E:AJ,19,0)</f>
        <v xml:space="preserve">; </v>
      </c>
      <c r="E460" s="1" t="str">
        <f>VLOOKUP('Souhrnná tabulka'!A460,'ORP Dačice'!E:AJ,21,0)&amp;"; "&amp;VLOOKUP('Souhrnná tabulka'!A460,'ORP Dačice'!E:AJ,25,0)</f>
        <v xml:space="preserve">; </v>
      </c>
      <c r="F460" s="1" t="str">
        <f>VLOOKUP('Souhrnná tabulka'!A460,'ORP Dačice'!E:AJ,27,0)&amp;"; "&amp;VLOOKUP('Souhrnná tabulka'!A460,'ORP Dačice'!E:AJ,31,0)</f>
        <v xml:space="preserve">; </v>
      </c>
      <c r="G460" s="1" t="str">
        <f>"VO - "&amp;VLOOKUP('Souhrnná tabulka'!A460,'ORP Dačice'!E:AJ,20,0)&amp;"; vodovod - "&amp;VLOOKUP('Souhrnná tabulka'!A460,'ORP Dačice'!E:AJ,26,0)&amp;"; kanalizace - "&amp;VLOOKUP('Souhrnná tabulka'!A460,'ORP Dačice'!E:AJ,32,0)</f>
        <v xml:space="preserve">VO - ; vodovod - ; kanalizace - </v>
      </c>
    </row>
    <row r="461" spans="1:7" x14ac:dyDescent="0.25">
      <c r="A461" s="1">
        <v>460</v>
      </c>
      <c r="B461" s="1" t="s">
        <v>420</v>
      </c>
      <c r="C461" s="1" t="s">
        <v>478</v>
      </c>
      <c r="D461" s="1" t="str">
        <f>VLOOKUP('Souhrnná tabulka'!A461,'ORP Prachatice'!E:AJ,15,0)&amp;"; "&amp;VLOOKUP('Souhrnná tabulka'!A461,'ORP Prachatice'!E:AJ,19,0)</f>
        <v xml:space="preserve">; </v>
      </c>
      <c r="E461" s="1" t="str">
        <f>VLOOKUP('Souhrnná tabulka'!A461,'ORP Prachatice'!E:AJ,21,0)&amp;"; "&amp;VLOOKUP('Souhrnná tabulka'!A461,'ORP Prachatice'!E:AJ,25,0)</f>
        <v xml:space="preserve">; </v>
      </c>
      <c r="F461" s="1" t="str">
        <f>VLOOKUP('Souhrnná tabulka'!A461,'ORP Prachatice'!E:AJ,27,0)&amp;"; "&amp;VLOOKUP('Souhrnná tabulka'!A461,'ORP Prachatice'!E:AJ,31,0)</f>
        <v xml:space="preserve">; </v>
      </c>
      <c r="G461" s="1" t="str">
        <f>"VO - "&amp;VLOOKUP('Souhrnná tabulka'!A461,'ORP Prachatice'!E:AJ,20,0)&amp;"; vodovod - "&amp;VLOOKUP('Souhrnná tabulka'!A461,'ORP Prachatice'!E:AJ,26,0)&amp;"; kanalizace - "&amp;VLOOKUP('Souhrnná tabulka'!A461,'ORP Prachatice'!E:AJ,32,0)</f>
        <v xml:space="preserve">VO - ; vodovod - ; kanalizace - </v>
      </c>
    </row>
    <row r="462" spans="1:7" x14ac:dyDescent="0.25">
      <c r="A462" s="1">
        <v>461</v>
      </c>
      <c r="B462" s="1" t="s">
        <v>262</v>
      </c>
      <c r="C462" s="1" t="s">
        <v>162</v>
      </c>
      <c r="D462" s="1" t="str">
        <f>VLOOKUP('Souhrnná tabulka'!A462,'ORP Trhové Sviny'!E:AJ,15,0)&amp;"; "&amp;VLOOKUP('Souhrnná tabulka'!A462,'ORP Trhové Sviny'!E:AJ,19,0)</f>
        <v xml:space="preserve">; </v>
      </c>
      <c r="E462" s="1" t="str">
        <f>VLOOKUP('Souhrnná tabulka'!A462,'ORP Trhové Sviny'!E:AJ,21,0)&amp;"; "&amp;VLOOKUP('Souhrnná tabulka'!A462,'ORP Trhové Sviny'!E:AJ,25,0)</f>
        <v xml:space="preserve">; </v>
      </c>
      <c r="F462" s="1" t="str">
        <f>VLOOKUP('Souhrnná tabulka'!A462,'ORP Trhové Sviny'!E:AJ,27,0)&amp;"; "&amp;VLOOKUP('Souhrnná tabulka'!A462,'ORP Trhové Sviny'!E:AJ,31,0)</f>
        <v xml:space="preserve">; </v>
      </c>
      <c r="G462" s="1" t="str">
        <f>"VO - "&amp;VLOOKUP('Souhrnná tabulka'!A462,'ORP Trhové Sviny'!E:AJ,20,0)&amp;"; vodovod - "&amp;VLOOKUP('Souhrnná tabulka'!A462,'ORP Trhové Sviny'!E:AJ,26,0)&amp;"; kanalizace - "&amp;VLOOKUP('Souhrnná tabulka'!A462,'ORP Trhové Sviny'!E:AJ,32,0)</f>
        <v xml:space="preserve">VO - ; vodovod - ; kanalizace - </v>
      </c>
    </row>
    <row r="463" spans="1:7" x14ac:dyDescent="0.25">
      <c r="A463" s="1">
        <v>462</v>
      </c>
      <c r="B463" s="1" t="s">
        <v>146</v>
      </c>
      <c r="C463" s="1" t="s">
        <v>201</v>
      </c>
      <c r="D463" s="1" t="str">
        <f>VLOOKUP('Souhrnná tabulka'!A463,'ORP České Budějovice'!E:AJ,15,0)&amp;"; "&amp;VLOOKUP('Souhrnná tabulka'!A463,'ORP České Budějovice'!E:AJ,19,0)</f>
        <v xml:space="preserve">; </v>
      </c>
      <c r="E463" s="1" t="str">
        <f>VLOOKUP('Souhrnná tabulka'!A463,'ORP České Budějovice'!E:AJ,21,0)&amp;"; "&amp;VLOOKUP('Souhrnná tabulka'!A463,'ORP České Budějovice'!E:AJ,25,0)</f>
        <v xml:space="preserve">; </v>
      </c>
      <c r="F463" s="1" t="str">
        <f>VLOOKUP('Souhrnná tabulka'!A463,'ORP České Budějovice'!E:AJ,27,0)&amp;"; "&amp;VLOOKUP('Souhrnná tabulka'!A463,'ORP České Budějovice'!E:AJ,31,0)</f>
        <v xml:space="preserve">; </v>
      </c>
      <c r="G463" s="1" t="str">
        <f>"VO - "&amp;VLOOKUP('Souhrnná tabulka'!A463,'ORP České Budějovice'!E:AJ,20,0)&amp;"; vodovod - "&amp;VLOOKUP('Souhrnná tabulka'!A463,'ORP České Budějovice'!E:AJ,26,0)&amp;"; kanalizace - "&amp;VLOOKUP('Souhrnná tabulka'!A463,'ORP České Budějovice'!E:AJ,32,0)</f>
        <v xml:space="preserve">VO - ; vodovod - ; kanalizace - </v>
      </c>
    </row>
    <row r="464" spans="1:7" x14ac:dyDescent="0.25">
      <c r="A464" s="1">
        <v>463</v>
      </c>
      <c r="B464" s="1" t="s">
        <v>392</v>
      </c>
      <c r="C464" s="1" t="s">
        <v>236</v>
      </c>
      <c r="D464" s="1" t="str">
        <f>VLOOKUP('Souhrnná tabulka'!A464,'ORP Vimperk'!E:AJ,15,0)&amp;"; "&amp;VLOOKUP('Souhrnná tabulka'!A464,'ORP Vimperk'!E:AJ,19,0)</f>
        <v xml:space="preserve">; </v>
      </c>
      <c r="E464" s="1" t="str">
        <f>VLOOKUP('Souhrnná tabulka'!A464,'ORP Vimperk'!E:AJ,21,0)&amp;"; "&amp;VLOOKUP('Souhrnná tabulka'!A464,'ORP Vimperk'!E:AJ,25,0)</f>
        <v xml:space="preserve">; </v>
      </c>
      <c r="F464" s="1" t="str">
        <f>VLOOKUP('Souhrnná tabulka'!A464,'ORP Vimperk'!E:AJ,27,0)&amp;"; "&amp;VLOOKUP('Souhrnná tabulka'!A464,'ORP Vimperk'!E:AJ,31,0)</f>
        <v xml:space="preserve">; </v>
      </c>
      <c r="G464" s="1" t="str">
        <f>"VO - "&amp;VLOOKUP('Souhrnná tabulka'!A464,'ORP Vimperk'!E:AJ,20,0)&amp;"; vodovod - "&amp;VLOOKUP('Souhrnná tabulka'!A464,'ORP Vimperk'!E:AJ,26,0)&amp;"; kanalizace - "&amp;VLOOKUP('Souhrnná tabulka'!A464,'ORP Vimperk'!E:AJ,32,0)</f>
        <v xml:space="preserve">VO - ; vodovod - ; kanalizace - </v>
      </c>
    </row>
    <row r="465" spans="1:7" x14ac:dyDescent="0.25">
      <c r="A465" s="1">
        <v>464</v>
      </c>
      <c r="B465" s="1" t="s">
        <v>472</v>
      </c>
      <c r="C465" s="1" t="s">
        <v>205</v>
      </c>
      <c r="D465" s="1" t="str">
        <f>VLOOKUP('Souhrnná tabulka'!A465,'ORP Jindřichův Hradec'!E:AJ,15,0)&amp;"; "&amp;VLOOKUP('Souhrnná tabulka'!A465,'ORP Jindřichův Hradec'!E:AJ,19,0)</f>
        <v xml:space="preserve">; </v>
      </c>
      <c r="E465" s="1" t="str">
        <f>VLOOKUP('Souhrnná tabulka'!A465,'ORP Jindřichův Hradec'!E:AJ,21,0)&amp;"; "&amp;VLOOKUP('Souhrnná tabulka'!A465,'ORP Jindřichův Hradec'!E:AJ,25,0)</f>
        <v xml:space="preserve">; </v>
      </c>
      <c r="F465" s="1" t="str">
        <f>VLOOKUP('Souhrnná tabulka'!A465,'ORP Jindřichův Hradec'!E:AJ,27,0)&amp;"; "&amp;VLOOKUP('Souhrnná tabulka'!A465,'ORP Jindřichův Hradec'!E:AJ,31,0)</f>
        <v xml:space="preserve">; </v>
      </c>
      <c r="G465" s="1" t="str">
        <f>"VO - "&amp;VLOOKUP('Souhrnná tabulka'!A465,'ORP Jindřichův Hradec'!E:AJ,20,0)&amp;"; vodovod - "&amp;VLOOKUP('Souhrnná tabulka'!A465,'ORP Jindřichův Hradec'!E:AJ,26,0)&amp;"; kanalizace - "&amp;VLOOKUP('Souhrnná tabulka'!A465,'ORP Jindřichův Hradec'!E:AJ,32,0)</f>
        <v xml:space="preserve">VO - ; vodovod - ; kanalizace - </v>
      </c>
    </row>
    <row r="466" spans="1:7" x14ac:dyDescent="0.25">
      <c r="A466" s="1">
        <v>465</v>
      </c>
      <c r="B466" s="1" t="s">
        <v>130</v>
      </c>
      <c r="C466" s="1" t="s">
        <v>201</v>
      </c>
      <c r="D466" s="1" t="str">
        <f>VLOOKUP('Souhrnná tabulka'!A466,'ORP České Budějovice'!E:AJ,15,0)&amp;"; "&amp;VLOOKUP('Souhrnná tabulka'!A466,'ORP České Budějovice'!E:AJ,19,0)</f>
        <v xml:space="preserve">; </v>
      </c>
      <c r="E466" s="1" t="str">
        <f>VLOOKUP('Souhrnná tabulka'!A466,'ORP České Budějovice'!E:AJ,21,0)&amp;"; "&amp;VLOOKUP('Souhrnná tabulka'!A466,'ORP České Budějovice'!E:AJ,25,0)</f>
        <v xml:space="preserve">; </v>
      </c>
      <c r="F466" s="1" t="str">
        <f>VLOOKUP('Souhrnná tabulka'!A466,'ORP České Budějovice'!E:AJ,27,0)&amp;"; "&amp;VLOOKUP('Souhrnná tabulka'!A466,'ORP České Budějovice'!E:AJ,31,0)</f>
        <v xml:space="preserve">; </v>
      </c>
      <c r="G466" s="1" t="str">
        <f>"VO - "&amp;VLOOKUP('Souhrnná tabulka'!A466,'ORP České Budějovice'!E:AJ,20,0)&amp;"; vodovod - "&amp;VLOOKUP('Souhrnná tabulka'!A466,'ORP České Budějovice'!E:AJ,26,0)&amp;"; kanalizace - "&amp;VLOOKUP('Souhrnná tabulka'!A466,'ORP České Budějovice'!E:AJ,32,0)</f>
        <v xml:space="preserve">VO - ; vodovod - ; kanalizace - </v>
      </c>
    </row>
    <row r="467" spans="1:7" x14ac:dyDescent="0.25">
      <c r="A467" s="1">
        <v>466</v>
      </c>
      <c r="B467" s="1" t="s">
        <v>455</v>
      </c>
      <c r="C467" s="1" t="s">
        <v>226</v>
      </c>
      <c r="D467" s="1" t="str">
        <f>VLOOKUP('Souhrnná tabulka'!A467,'ORP Písek'!E:AJ,15,0)&amp;"; "&amp;VLOOKUP('Souhrnná tabulka'!A467,'ORP Písek'!E:AJ,19,0)</f>
        <v xml:space="preserve">; </v>
      </c>
      <c r="E467" s="1" t="str">
        <f>VLOOKUP('Souhrnná tabulka'!A467,'ORP Písek'!E:AJ,21,0)&amp;"; "&amp;VLOOKUP('Souhrnná tabulka'!A467,'ORP Písek'!E:AJ,25,0)</f>
        <v xml:space="preserve">; </v>
      </c>
      <c r="F467" s="1" t="str">
        <f>VLOOKUP('Souhrnná tabulka'!A467,'ORP Písek'!E:AJ,27,0)&amp;"; "&amp;VLOOKUP('Souhrnná tabulka'!A467,'ORP Písek'!E:AJ,31,0)</f>
        <v xml:space="preserve">; </v>
      </c>
      <c r="G467" s="1" t="str">
        <f>"VO - "&amp;VLOOKUP('Souhrnná tabulka'!A467,'ORP Písek'!E:AJ,20,0)&amp;"; vodovod - "&amp;VLOOKUP('Souhrnná tabulka'!A467,'ORP Písek'!E:AJ,26,0)&amp;"; kanalizace - "&amp;VLOOKUP('Souhrnná tabulka'!A467,'ORP Písek'!E:AJ,32,0)</f>
        <v xml:space="preserve">VO - ; vodovod - ; kanalizace - </v>
      </c>
    </row>
    <row r="468" spans="1:7" x14ac:dyDescent="0.25">
      <c r="A468" s="1">
        <v>467</v>
      </c>
      <c r="B468" s="1" t="s">
        <v>280</v>
      </c>
      <c r="C468" s="1" t="s">
        <v>291</v>
      </c>
      <c r="D468" s="1" t="str">
        <f>VLOOKUP('Souhrnná tabulka'!A468,'ORP Týn nad Vltavou'!E:AJ,15,0)&amp;"; "&amp;VLOOKUP('Souhrnná tabulka'!A468,'ORP Týn nad Vltavou'!E:AJ,19,0)</f>
        <v xml:space="preserve">; </v>
      </c>
      <c r="E468" s="1" t="str">
        <f>VLOOKUP('Souhrnná tabulka'!A468,'ORP Týn nad Vltavou'!E:AJ,21,0)&amp;"; "&amp;VLOOKUP('Souhrnná tabulka'!A468,'ORP Týn nad Vltavou'!E:AJ,25,0)</f>
        <v xml:space="preserve">; </v>
      </c>
      <c r="F468" s="1" t="str">
        <f>VLOOKUP('Souhrnná tabulka'!A468,'ORP Týn nad Vltavou'!E:AJ,27,0)&amp;"; "&amp;VLOOKUP('Souhrnná tabulka'!A468,'ORP Týn nad Vltavou'!E:AJ,31,0)</f>
        <v xml:space="preserve">; </v>
      </c>
      <c r="G468" s="1" t="str">
        <f>"VO - "&amp;VLOOKUP('Souhrnná tabulka'!A468,'ORP Týn nad Vltavou'!E:AJ,20,0)&amp;"; vodovod - "&amp;VLOOKUP('Souhrnná tabulka'!A468,'ORP Týn nad Vltavou'!E:AJ,26,0)&amp;"; kanalizace - "&amp;VLOOKUP('Souhrnná tabulka'!A468,'ORP Týn nad Vltavou'!E:AJ,32,0)</f>
        <v xml:space="preserve">VO - ; vodovod - ; kanalizace - </v>
      </c>
    </row>
    <row r="469" spans="1:7" x14ac:dyDescent="0.25">
      <c r="A469" s="1">
        <v>468</v>
      </c>
      <c r="B469" s="1" t="s">
        <v>471</v>
      </c>
      <c r="C469" s="1" t="s">
        <v>475</v>
      </c>
      <c r="D469" s="1" t="str">
        <f>VLOOKUP('Souhrnná tabulka'!A469,'ORP Třeboň'!E:AJ,15,0)&amp;"; "&amp;VLOOKUP('Souhrnná tabulka'!A469,'ORP Třeboň'!E:AJ,19,0)</f>
        <v xml:space="preserve">; </v>
      </c>
      <c r="E469" s="1" t="str">
        <f>VLOOKUP('Souhrnná tabulka'!A469,'ORP Třeboň'!E:AJ,21,0)&amp;"; "&amp;VLOOKUP('Souhrnná tabulka'!A469,'ORP Třeboň'!E:AJ,25,0)</f>
        <v xml:space="preserve">; </v>
      </c>
      <c r="F469" s="1" t="str">
        <f>VLOOKUP('Souhrnná tabulka'!A469,'ORP Třeboň'!E:AJ,27,0)&amp;"; "&amp;VLOOKUP('Souhrnná tabulka'!A469,'ORP Třeboň'!E:AJ,31,0)</f>
        <v xml:space="preserve">; </v>
      </c>
      <c r="G469" s="1" t="str">
        <f>"VO - "&amp;VLOOKUP('Souhrnná tabulka'!A469,'ORP Třeboň'!E:AJ,20,0)&amp;"; vodovod - "&amp;VLOOKUP('Souhrnná tabulka'!A469,'ORP Třeboň'!E:AJ,26,0)&amp;"; kanalizace - "&amp;VLOOKUP('Souhrnná tabulka'!A469,'ORP Třeboň'!E:AJ,32,0)</f>
        <v xml:space="preserve">VO - ; vodovod - ; kanalizace - </v>
      </c>
    </row>
    <row r="470" spans="1:7" x14ac:dyDescent="0.25">
      <c r="A470" s="1">
        <v>469</v>
      </c>
      <c r="B470" s="1" t="s">
        <v>187</v>
      </c>
      <c r="C470" s="1" t="s">
        <v>201</v>
      </c>
      <c r="D470" s="1" t="str">
        <f>VLOOKUP('Souhrnná tabulka'!A470,'ORP České Budějovice'!E:AJ,15,0)&amp;"; "&amp;VLOOKUP('Souhrnná tabulka'!A470,'ORP České Budějovice'!E:AJ,19,0)</f>
        <v xml:space="preserve">; </v>
      </c>
      <c r="E470" s="1" t="str">
        <f>VLOOKUP('Souhrnná tabulka'!A470,'ORP České Budějovice'!E:AJ,21,0)&amp;"; "&amp;VLOOKUP('Souhrnná tabulka'!A470,'ORP České Budějovice'!E:AJ,25,0)</f>
        <v xml:space="preserve">; </v>
      </c>
      <c r="F470" s="1" t="str">
        <f>VLOOKUP('Souhrnná tabulka'!A470,'ORP České Budějovice'!E:AJ,27,0)&amp;"; "&amp;VLOOKUP('Souhrnná tabulka'!A470,'ORP České Budějovice'!E:AJ,31,0)</f>
        <v xml:space="preserve">; </v>
      </c>
      <c r="G470" s="1" t="str">
        <f>"VO - "&amp;VLOOKUP('Souhrnná tabulka'!A470,'ORP České Budějovice'!E:AJ,20,0)&amp;"; vodovod - "&amp;VLOOKUP('Souhrnná tabulka'!A470,'ORP České Budějovice'!E:AJ,26,0)&amp;"; kanalizace - "&amp;VLOOKUP('Souhrnná tabulka'!A470,'ORP České Budějovice'!E:AJ,32,0)</f>
        <v xml:space="preserve">VO - ; vodovod - ; kanalizace - </v>
      </c>
    </row>
    <row r="471" spans="1:7" x14ac:dyDescent="0.25">
      <c r="A471" s="1">
        <v>470</v>
      </c>
      <c r="B471" s="1" t="s">
        <v>254</v>
      </c>
      <c r="C471" s="1" t="s">
        <v>350</v>
      </c>
      <c r="D471" s="1" t="str">
        <f>VLOOKUP('Souhrnná tabulka'!A471,'ORP Strakonice'!E:AJ,15,0)&amp;"; "&amp;VLOOKUP('Souhrnná tabulka'!A471,'ORP Strakonice'!E:AJ,19,0)</f>
        <v xml:space="preserve">; </v>
      </c>
      <c r="E471" s="1" t="str">
        <f>VLOOKUP('Souhrnná tabulka'!A471,'ORP Strakonice'!E:AJ,21,0)&amp;"; "&amp;VLOOKUP('Souhrnná tabulka'!A471,'ORP Strakonice'!E:AJ,25,0)</f>
        <v xml:space="preserve">; </v>
      </c>
      <c r="F471" s="1" t="str">
        <f>VLOOKUP('Souhrnná tabulka'!A471,'ORP Strakonice'!E:AJ,27,0)&amp;"; "&amp;VLOOKUP('Souhrnná tabulka'!A471,'ORP Strakonice'!E:AJ,31,0)</f>
        <v xml:space="preserve">; </v>
      </c>
      <c r="G471" s="1" t="str">
        <f>"VO - "&amp;VLOOKUP('Souhrnná tabulka'!A471,'ORP Strakonice'!E:AJ,20,0)&amp;"; vodovod - "&amp;VLOOKUP('Souhrnná tabulka'!A471,'ORP Strakonice'!E:AJ,26,0)&amp;"; kanalizace - "&amp;VLOOKUP('Souhrnná tabulka'!A471,'ORP Strakonice'!E:AJ,32,0)</f>
        <v xml:space="preserve">VO - ; vodovod - ; kanalizace - </v>
      </c>
    </row>
    <row r="472" spans="1:7" x14ac:dyDescent="0.25">
      <c r="A472" s="1">
        <v>471</v>
      </c>
      <c r="B472" s="1" t="s">
        <v>404</v>
      </c>
      <c r="C472" s="1" t="s">
        <v>350</v>
      </c>
      <c r="D472" s="1" t="str">
        <f>VLOOKUP('Souhrnná tabulka'!A472,'ORP Strakonice'!E:AJ,15,0)&amp;"; "&amp;VLOOKUP('Souhrnná tabulka'!A472,'ORP Strakonice'!E:AJ,19,0)</f>
        <v xml:space="preserve">; </v>
      </c>
      <c r="E472" s="1" t="str">
        <f>VLOOKUP('Souhrnná tabulka'!A472,'ORP Strakonice'!E:AJ,21,0)&amp;"; "&amp;VLOOKUP('Souhrnná tabulka'!A472,'ORP Strakonice'!E:AJ,25,0)</f>
        <v xml:space="preserve">; </v>
      </c>
      <c r="F472" s="1" t="str">
        <f>VLOOKUP('Souhrnná tabulka'!A472,'ORP Strakonice'!E:AJ,27,0)&amp;"; "&amp;VLOOKUP('Souhrnná tabulka'!A472,'ORP Strakonice'!E:AJ,31,0)</f>
        <v xml:space="preserve">; </v>
      </c>
      <c r="G472" s="1" t="str">
        <f>"VO - "&amp;VLOOKUP('Souhrnná tabulka'!A472,'ORP Strakonice'!E:AJ,20,0)&amp;"; vodovod - "&amp;VLOOKUP('Souhrnná tabulka'!A472,'ORP Strakonice'!E:AJ,26,0)&amp;"; kanalizace - "&amp;VLOOKUP('Souhrnná tabulka'!A472,'ORP Strakonice'!E:AJ,32,0)</f>
        <v xml:space="preserve">VO - ; vodovod - ; kanalizace - </v>
      </c>
    </row>
    <row r="473" spans="1:7" x14ac:dyDescent="0.25">
      <c r="A473" s="1">
        <v>472</v>
      </c>
      <c r="B473" s="1" t="s">
        <v>243</v>
      </c>
      <c r="C473" s="1" t="s">
        <v>201</v>
      </c>
      <c r="D473" s="1" t="str">
        <f>VLOOKUP('Souhrnná tabulka'!A473,'ORP České Budějovice'!E:AJ,15,0)&amp;"; "&amp;VLOOKUP('Souhrnná tabulka'!A473,'ORP České Budějovice'!E:AJ,19,0)</f>
        <v xml:space="preserve">; </v>
      </c>
      <c r="E473" s="1" t="str">
        <f>VLOOKUP('Souhrnná tabulka'!A473,'ORP České Budějovice'!E:AJ,21,0)&amp;"; "&amp;VLOOKUP('Souhrnná tabulka'!A473,'ORP České Budějovice'!E:AJ,25,0)</f>
        <v xml:space="preserve">; </v>
      </c>
      <c r="F473" s="1" t="str">
        <f>VLOOKUP('Souhrnná tabulka'!A473,'ORP České Budějovice'!E:AJ,27,0)&amp;"; "&amp;VLOOKUP('Souhrnná tabulka'!A473,'ORP České Budějovice'!E:AJ,31,0)</f>
        <v xml:space="preserve">; </v>
      </c>
      <c r="G473" s="1" t="str">
        <f>"VO - "&amp;VLOOKUP('Souhrnná tabulka'!A473,'ORP České Budějovice'!E:AJ,20,0)&amp;"; vodovod - "&amp;VLOOKUP('Souhrnná tabulka'!A473,'ORP České Budějovice'!E:AJ,26,0)&amp;"; kanalizace - "&amp;VLOOKUP('Souhrnná tabulka'!A473,'ORP České Budějovice'!E:AJ,32,0)</f>
        <v xml:space="preserve">VO - ; vodovod - ; kanalizace - </v>
      </c>
    </row>
    <row r="474" spans="1:7" x14ac:dyDescent="0.25">
      <c r="A474" s="1">
        <v>473</v>
      </c>
      <c r="B474" s="1" t="s">
        <v>267</v>
      </c>
      <c r="C474" s="1" t="s">
        <v>281</v>
      </c>
      <c r="D474" s="1" t="str">
        <f>VLOOKUP('Souhrnná tabulka'!A474,'ORP Český Krumlov'!E:AJ,15,0)&amp;"; "&amp;VLOOKUP('Souhrnná tabulka'!A474,'ORP Český Krumlov'!E:AJ,19,0)</f>
        <v xml:space="preserve">; </v>
      </c>
      <c r="E474" s="1" t="str">
        <f>VLOOKUP('Souhrnná tabulka'!A474,'ORP Český Krumlov'!E:AJ,21,0)&amp;"; "&amp;VLOOKUP('Souhrnná tabulka'!A474,'ORP Český Krumlov'!E:AJ,25,0)</f>
        <v xml:space="preserve">; </v>
      </c>
      <c r="F474" s="1" t="str">
        <f>VLOOKUP('Souhrnná tabulka'!A474,'ORP Český Krumlov'!E:AJ,27,0)&amp;"; "&amp;VLOOKUP('Souhrnná tabulka'!A474,'ORP Český Krumlov'!E:AJ,31,0)</f>
        <v xml:space="preserve">; </v>
      </c>
      <c r="G474" s="1" t="str">
        <f>"VO - "&amp;VLOOKUP('Souhrnná tabulka'!A474,'ORP Český Krumlov'!E:AJ,20,0)&amp;"; vodovod - "&amp;VLOOKUP('Souhrnná tabulka'!A474,'ORP Český Krumlov'!E:AJ,26,0)&amp;"; kanalizace - "&amp;VLOOKUP('Souhrnná tabulka'!A474,'ORP Český Krumlov'!E:AJ,32,0)</f>
        <v xml:space="preserve">VO - ; vodovod - ; kanalizace - </v>
      </c>
    </row>
    <row r="475" spans="1:7" x14ac:dyDescent="0.25">
      <c r="A475" s="1">
        <v>474</v>
      </c>
      <c r="B475" s="1" t="s">
        <v>418</v>
      </c>
      <c r="C475" s="1" t="s">
        <v>478</v>
      </c>
      <c r="D475" s="1" t="str">
        <f>VLOOKUP('Souhrnná tabulka'!A475,'ORP Prachatice'!E:AJ,15,0)&amp;"; "&amp;VLOOKUP('Souhrnná tabulka'!A475,'ORP Prachatice'!E:AJ,19,0)</f>
        <v xml:space="preserve">; </v>
      </c>
      <c r="E475" s="1" t="str">
        <f>VLOOKUP('Souhrnná tabulka'!A475,'ORP Prachatice'!E:AJ,21,0)&amp;"; "&amp;VLOOKUP('Souhrnná tabulka'!A475,'ORP Prachatice'!E:AJ,25,0)</f>
        <v xml:space="preserve">; </v>
      </c>
      <c r="F475" s="1" t="str">
        <f>VLOOKUP('Souhrnná tabulka'!A475,'ORP Prachatice'!E:AJ,27,0)&amp;"; "&amp;VLOOKUP('Souhrnná tabulka'!A475,'ORP Prachatice'!E:AJ,31,0)</f>
        <v xml:space="preserve">; </v>
      </c>
      <c r="G475" s="1" t="str">
        <f>"VO - "&amp;VLOOKUP('Souhrnná tabulka'!A475,'ORP Prachatice'!E:AJ,20,0)&amp;"; vodovod - "&amp;VLOOKUP('Souhrnná tabulka'!A475,'ORP Prachatice'!E:AJ,26,0)&amp;"; kanalizace - "&amp;VLOOKUP('Souhrnná tabulka'!A475,'ORP Prachatice'!E:AJ,32,0)</f>
        <v xml:space="preserve">VO - ; vodovod - ; kanalizace - </v>
      </c>
    </row>
    <row r="476" spans="1:7" x14ac:dyDescent="0.25">
      <c r="A476" s="1">
        <v>475</v>
      </c>
      <c r="B476" s="1" t="s">
        <v>275</v>
      </c>
      <c r="C476" s="1" t="s">
        <v>205</v>
      </c>
      <c r="D476" s="1" t="str">
        <f>VLOOKUP('Souhrnná tabulka'!A476,'ORP Jindřichův Hradec'!E:AJ,15,0)&amp;"; "&amp;VLOOKUP('Souhrnná tabulka'!A476,'ORP Jindřichův Hradec'!E:AJ,19,0)</f>
        <v xml:space="preserve">; </v>
      </c>
      <c r="E476" s="1" t="str">
        <f>VLOOKUP('Souhrnná tabulka'!A476,'ORP Jindřichův Hradec'!E:AJ,21,0)&amp;"; "&amp;VLOOKUP('Souhrnná tabulka'!A476,'ORP Jindřichův Hradec'!E:AJ,25,0)</f>
        <v xml:space="preserve">; </v>
      </c>
      <c r="F476" s="1" t="str">
        <f>VLOOKUP('Souhrnná tabulka'!A476,'ORP Jindřichův Hradec'!E:AJ,27,0)&amp;"; "&amp;VLOOKUP('Souhrnná tabulka'!A476,'ORP Jindřichův Hradec'!E:AJ,31,0)</f>
        <v xml:space="preserve">; </v>
      </c>
      <c r="G476" s="1" t="str">
        <f>"VO - "&amp;VLOOKUP('Souhrnná tabulka'!A476,'ORP Jindřichův Hradec'!E:AJ,20,0)&amp;"; vodovod - "&amp;VLOOKUP('Souhrnná tabulka'!A476,'ORP Jindřichův Hradec'!E:AJ,26,0)&amp;"; kanalizace - "&amp;VLOOKUP('Souhrnná tabulka'!A476,'ORP Jindřichův Hradec'!E:AJ,32,0)</f>
        <v xml:space="preserve">VO - ; vodovod - ; kanalizace - </v>
      </c>
    </row>
    <row r="477" spans="1:7" x14ac:dyDescent="0.25">
      <c r="A477" s="1">
        <v>476</v>
      </c>
      <c r="B477" s="1" t="s">
        <v>587</v>
      </c>
      <c r="C477" s="1" t="s">
        <v>416</v>
      </c>
      <c r="D477" s="1" t="str">
        <f>VLOOKUP('Souhrnná tabulka'!A477,'ORP Soběslav'!E:AJ,15,0)&amp;"; "&amp;VLOOKUP('Souhrnná tabulka'!A477,'ORP Soběslav'!E:AJ,19,0)</f>
        <v xml:space="preserve">; </v>
      </c>
      <c r="E477" s="1" t="str">
        <f>VLOOKUP('Souhrnná tabulka'!A477,'ORP Soběslav'!E:AJ,21,0)&amp;"; "&amp;VLOOKUP('Souhrnná tabulka'!A477,'ORP Soběslav'!E:AJ,25,0)</f>
        <v xml:space="preserve">; </v>
      </c>
      <c r="F477" s="1" t="str">
        <f>VLOOKUP('Souhrnná tabulka'!A477,'ORP Soběslav'!E:AJ,27,0)&amp;"; "&amp;VLOOKUP('Souhrnná tabulka'!A477,'ORP Soběslav'!E:AJ,31,0)</f>
        <v xml:space="preserve">; </v>
      </c>
      <c r="G477" s="1" t="str">
        <f>"VO - "&amp;VLOOKUP('Souhrnná tabulka'!A477,'ORP Soběslav'!E:AJ,20,0)&amp;"; vodovod - "&amp;VLOOKUP('Souhrnná tabulka'!A477,'ORP Soběslav'!E:AJ,26,0)&amp;"; kanalizace - "&amp;VLOOKUP('Souhrnná tabulka'!A477,'ORP Soběslav'!E:AJ,32,0)</f>
        <v xml:space="preserve">VO - ; vodovod - ; kanalizace - </v>
      </c>
    </row>
    <row r="478" spans="1:7" x14ac:dyDescent="0.25">
      <c r="A478" s="1">
        <v>477</v>
      </c>
      <c r="B478" s="1" t="s">
        <v>166</v>
      </c>
      <c r="C478" s="1" t="s">
        <v>162</v>
      </c>
      <c r="D478" s="1" t="str">
        <f>VLOOKUP('Souhrnná tabulka'!A478,'ORP Trhové Sviny'!E:AJ,15,0)&amp;"; "&amp;VLOOKUP('Souhrnná tabulka'!A478,'ORP Trhové Sviny'!E:AJ,19,0)</f>
        <v xml:space="preserve">; </v>
      </c>
      <c r="E478" s="1" t="str">
        <f>VLOOKUP('Souhrnná tabulka'!A478,'ORP Trhové Sviny'!E:AJ,21,0)&amp;"; "&amp;VLOOKUP('Souhrnná tabulka'!A478,'ORP Trhové Sviny'!E:AJ,25,0)</f>
        <v xml:space="preserve">; </v>
      </c>
      <c r="F478" s="1" t="str">
        <f>VLOOKUP('Souhrnná tabulka'!A478,'ORP Trhové Sviny'!E:AJ,27,0)&amp;"; "&amp;VLOOKUP('Souhrnná tabulka'!A478,'ORP Trhové Sviny'!E:AJ,31,0)</f>
        <v xml:space="preserve">; </v>
      </c>
      <c r="G478" s="1" t="str">
        <f>"VO - "&amp;VLOOKUP('Souhrnná tabulka'!A478,'ORP Trhové Sviny'!E:AJ,20,0)&amp;"; vodovod - "&amp;VLOOKUP('Souhrnná tabulka'!A478,'ORP Trhové Sviny'!E:AJ,26,0)&amp;"; kanalizace - "&amp;VLOOKUP('Souhrnná tabulka'!A478,'ORP Trhové Sviny'!E:AJ,32,0)</f>
        <v xml:space="preserve">VO - ; vodovod - ; kanalizace - </v>
      </c>
    </row>
    <row r="479" spans="1:7" x14ac:dyDescent="0.25">
      <c r="A479" s="1">
        <v>478</v>
      </c>
      <c r="B479" s="1" t="s">
        <v>294</v>
      </c>
      <c r="C479" s="1" t="s">
        <v>281</v>
      </c>
      <c r="D479" s="1" t="str">
        <f>VLOOKUP('Souhrnná tabulka'!A479,'ORP Český Krumlov'!E:AJ,15,0)&amp;"; "&amp;VLOOKUP('Souhrnná tabulka'!A479,'ORP Český Krumlov'!E:AJ,19,0)</f>
        <v xml:space="preserve">; </v>
      </c>
      <c r="E479" s="1" t="str">
        <f>VLOOKUP('Souhrnná tabulka'!A479,'ORP Český Krumlov'!E:AJ,21,0)&amp;"; "&amp;VLOOKUP('Souhrnná tabulka'!A479,'ORP Český Krumlov'!E:AJ,25,0)</f>
        <v xml:space="preserve">; </v>
      </c>
      <c r="F479" s="1" t="str">
        <f>VLOOKUP('Souhrnná tabulka'!A479,'ORP Český Krumlov'!E:AJ,27,0)&amp;"; "&amp;VLOOKUP('Souhrnná tabulka'!A479,'ORP Český Krumlov'!E:AJ,31,0)</f>
        <v xml:space="preserve">; </v>
      </c>
      <c r="G479" s="1" t="str">
        <f>"VO - "&amp;VLOOKUP('Souhrnná tabulka'!A479,'ORP Český Krumlov'!E:AJ,20,0)&amp;"; vodovod - "&amp;VLOOKUP('Souhrnná tabulka'!A479,'ORP Český Krumlov'!E:AJ,26,0)&amp;"; kanalizace - "&amp;VLOOKUP('Souhrnná tabulka'!A479,'ORP Český Krumlov'!E:AJ,32,0)</f>
        <v xml:space="preserve">VO - ; vodovod - ; kanalizace - </v>
      </c>
    </row>
    <row r="480" spans="1:7" x14ac:dyDescent="0.25">
      <c r="A480" s="1">
        <v>479</v>
      </c>
      <c r="B480" s="1" t="s">
        <v>452</v>
      </c>
      <c r="C480" s="1" t="s">
        <v>475</v>
      </c>
      <c r="D480" s="1" t="str">
        <f>VLOOKUP('Souhrnná tabulka'!A480,'ORP Třeboň'!E:AJ,15,0)&amp;"; "&amp;VLOOKUP('Souhrnná tabulka'!A480,'ORP Třeboň'!E:AJ,19,0)</f>
        <v xml:space="preserve">; </v>
      </c>
      <c r="E480" s="1" t="str">
        <f>VLOOKUP('Souhrnná tabulka'!A480,'ORP Třeboň'!E:AJ,21,0)&amp;"; "&amp;VLOOKUP('Souhrnná tabulka'!A480,'ORP Třeboň'!E:AJ,25,0)</f>
        <v xml:space="preserve">; </v>
      </c>
      <c r="F480" s="1" t="str">
        <f>VLOOKUP('Souhrnná tabulka'!A480,'ORP Třeboň'!E:AJ,27,0)&amp;"; "&amp;VLOOKUP('Souhrnná tabulka'!A480,'ORP Třeboň'!E:AJ,31,0)</f>
        <v xml:space="preserve">; </v>
      </c>
      <c r="G480" s="1" t="str">
        <f>"VO - "&amp;VLOOKUP('Souhrnná tabulka'!A480,'ORP Třeboň'!E:AJ,20,0)&amp;"; vodovod - "&amp;VLOOKUP('Souhrnná tabulka'!A480,'ORP Třeboň'!E:AJ,26,0)&amp;"; kanalizace - "&amp;VLOOKUP('Souhrnná tabulka'!A480,'ORP Třeboň'!E:AJ,32,0)</f>
        <v xml:space="preserve">VO - ; vodovod - ; kanalizace - </v>
      </c>
    </row>
    <row r="481" spans="1:7" x14ac:dyDescent="0.25">
      <c r="A481" s="1">
        <v>480</v>
      </c>
      <c r="B481" s="1" t="s">
        <v>259</v>
      </c>
      <c r="C481" s="1" t="s">
        <v>298</v>
      </c>
      <c r="D481" s="1" t="str">
        <f>VLOOKUP('Souhrnná tabulka'!A481,'ORP Dačice'!E:AJ,15,0)&amp;"; "&amp;VLOOKUP('Souhrnná tabulka'!A481,'ORP Dačice'!E:AJ,19,0)</f>
        <v xml:space="preserve">; </v>
      </c>
      <c r="E481" s="1" t="str">
        <f>VLOOKUP('Souhrnná tabulka'!A481,'ORP Dačice'!E:AJ,21,0)&amp;"; "&amp;VLOOKUP('Souhrnná tabulka'!A481,'ORP Dačice'!E:AJ,25,0)</f>
        <v xml:space="preserve">; </v>
      </c>
      <c r="F481" s="1" t="str">
        <f>VLOOKUP('Souhrnná tabulka'!A481,'ORP Dačice'!E:AJ,27,0)&amp;"; "&amp;VLOOKUP('Souhrnná tabulka'!A481,'ORP Dačice'!E:AJ,31,0)</f>
        <v xml:space="preserve">; </v>
      </c>
      <c r="G481" s="1" t="str">
        <f>"VO - "&amp;VLOOKUP('Souhrnná tabulka'!A481,'ORP Dačice'!E:AJ,20,0)&amp;"; vodovod - "&amp;VLOOKUP('Souhrnná tabulka'!A481,'ORP Dačice'!E:AJ,26,0)&amp;"; kanalizace - "&amp;VLOOKUP('Souhrnná tabulka'!A481,'ORP Dačice'!E:AJ,32,0)</f>
        <v xml:space="preserve">VO - ; vodovod - ; kanalizace - </v>
      </c>
    </row>
    <row r="482" spans="1:7" x14ac:dyDescent="0.25">
      <c r="A482" s="1">
        <v>481</v>
      </c>
      <c r="B482" s="1" t="s">
        <v>425</v>
      </c>
      <c r="C482" s="1" t="s">
        <v>70</v>
      </c>
      <c r="D482" s="1" t="str">
        <f>VLOOKUP('Souhrnná tabulka'!A482,'ORP Blatná'!E:AJ,15,0)&amp;"; "&amp;VLOOKUP('Souhrnná tabulka'!A482,'ORP Blatná'!E:AJ,19,0)</f>
        <v>6562; ortofoto, streetview</v>
      </c>
      <c r="E482" s="1" t="str">
        <f>VLOOKUP('Souhrnná tabulka'!A482,'ORP Blatná'!E:AJ,21,0)&amp;"; "&amp;VLOOKUP('Souhrnná tabulka'!A482,'ORP Blatná'!E:AJ,25,0)</f>
        <v>0; ÚAP</v>
      </c>
      <c r="F482" s="1" t="str">
        <f>VLOOKUP('Souhrnná tabulka'!A482,'ORP Blatná'!E:AJ,27,0)&amp;"; "&amp;VLOOKUP('Souhrnná tabulka'!A482,'ORP Blatná'!E:AJ,31,0)</f>
        <v>6147; ÚAP</v>
      </c>
      <c r="G482" s="1" t="str">
        <f>"VO - "&amp;VLOOKUP('Souhrnná tabulka'!A482,'ORP Blatná'!E:AJ,20,0)&amp;"; vodovod - "&amp;VLOOKUP('Souhrnná tabulka'!A482,'ORP Blatná'!E:AJ,26,0)&amp;"; kanalizace - "&amp;VLOOKUP('Souhrnná tabulka'!A482,'ORP Blatná'!E:AJ,32,0)</f>
        <v>VO - obec; vodovod - ČEVAK + studny (Záhorčice); kanalizace - obec</v>
      </c>
    </row>
    <row r="483" spans="1:7" x14ac:dyDescent="0.25">
      <c r="A483" s="1">
        <v>482</v>
      </c>
      <c r="B483" s="1" t="s">
        <v>426</v>
      </c>
      <c r="C483" s="1" t="s">
        <v>350</v>
      </c>
      <c r="D483" s="1" t="str">
        <f>VLOOKUP('Souhrnná tabulka'!A483,'ORP Strakonice'!E:AJ,15,0)&amp;"; "&amp;VLOOKUP('Souhrnná tabulka'!A483,'ORP Strakonice'!E:AJ,19,0)</f>
        <v xml:space="preserve">; </v>
      </c>
      <c r="E483" s="1" t="str">
        <f>VLOOKUP('Souhrnná tabulka'!A483,'ORP Strakonice'!E:AJ,21,0)&amp;"; "&amp;VLOOKUP('Souhrnná tabulka'!A483,'ORP Strakonice'!E:AJ,25,0)</f>
        <v xml:space="preserve">; </v>
      </c>
      <c r="F483" s="1" t="str">
        <f>VLOOKUP('Souhrnná tabulka'!A483,'ORP Strakonice'!E:AJ,27,0)&amp;"; "&amp;VLOOKUP('Souhrnná tabulka'!A483,'ORP Strakonice'!E:AJ,31,0)</f>
        <v xml:space="preserve">; </v>
      </c>
      <c r="G483" s="1" t="str">
        <f>"VO - "&amp;VLOOKUP('Souhrnná tabulka'!A483,'ORP Strakonice'!E:AJ,20,0)&amp;"; vodovod - "&amp;VLOOKUP('Souhrnná tabulka'!A483,'ORP Strakonice'!E:AJ,26,0)&amp;"; kanalizace - "&amp;VLOOKUP('Souhrnná tabulka'!A483,'ORP Strakonice'!E:AJ,32,0)</f>
        <v xml:space="preserve">VO - ; vodovod - ; kanalizace - </v>
      </c>
    </row>
    <row r="484" spans="1:7" x14ac:dyDescent="0.25">
      <c r="A484" s="1">
        <v>483</v>
      </c>
      <c r="B484" s="1" t="s">
        <v>411</v>
      </c>
      <c r="C484" s="1" t="s">
        <v>428</v>
      </c>
      <c r="D484" s="1" t="str">
        <f>VLOOKUP('Souhrnná tabulka'!A484,'ORP Tábor'!E:AJ,15,0)&amp;"; "&amp;VLOOKUP('Souhrnná tabulka'!A484,'ORP Tábor'!E:AJ,19,0)</f>
        <v xml:space="preserve">; </v>
      </c>
      <c r="E484" s="1" t="str">
        <f>VLOOKUP('Souhrnná tabulka'!A484,'ORP Tábor'!E:AJ,21,0)&amp;"; "&amp;VLOOKUP('Souhrnná tabulka'!A484,'ORP Tábor'!E:AJ,25,0)</f>
        <v xml:space="preserve">; </v>
      </c>
      <c r="F484" s="1" t="str">
        <f>VLOOKUP('Souhrnná tabulka'!A484,'ORP Tábor'!E:AJ,27,0)&amp;"; "&amp;VLOOKUP('Souhrnná tabulka'!A484,'ORP Tábor'!E:AJ,31,0)</f>
        <v xml:space="preserve">; </v>
      </c>
      <c r="G484" s="1" t="str">
        <f>"VO - "&amp;VLOOKUP('Souhrnná tabulka'!A484,'ORP Tábor'!E:AJ,20,0)&amp;"; vodovod - "&amp;VLOOKUP('Souhrnná tabulka'!A484,'ORP Tábor'!E:AJ,26,0)&amp;"; kanalizace - "&amp;VLOOKUP('Souhrnná tabulka'!A484,'ORP Tábor'!E:AJ,32,0)</f>
        <v xml:space="preserve">VO - ; vodovod - ; kanalizace - </v>
      </c>
    </row>
    <row r="485" spans="1:7" x14ac:dyDescent="0.25">
      <c r="A485" s="1">
        <v>484</v>
      </c>
      <c r="B485" s="1" t="s">
        <v>297</v>
      </c>
      <c r="C485" s="1" t="s">
        <v>205</v>
      </c>
      <c r="D485" s="1" t="str">
        <f>VLOOKUP('Souhrnná tabulka'!A485,'ORP Jindřichův Hradec'!E:AJ,15,0)&amp;"; "&amp;VLOOKUP('Souhrnná tabulka'!A485,'ORP Jindřichův Hradec'!E:AJ,19,0)</f>
        <v xml:space="preserve">; </v>
      </c>
      <c r="E485" s="1" t="str">
        <f>VLOOKUP('Souhrnná tabulka'!A485,'ORP Jindřichův Hradec'!E:AJ,21,0)&amp;"; "&amp;VLOOKUP('Souhrnná tabulka'!A485,'ORP Jindřichův Hradec'!E:AJ,25,0)</f>
        <v xml:space="preserve">6492; </v>
      </c>
      <c r="F485" s="1" t="str">
        <f>VLOOKUP('Souhrnná tabulka'!A485,'ORP Jindřichův Hradec'!E:AJ,27,0)&amp;"; "&amp;VLOOKUP('Souhrnná tabulka'!A485,'ORP Jindřichův Hradec'!E:AJ,31,0)</f>
        <v xml:space="preserve">; </v>
      </c>
      <c r="G485" s="1" t="str">
        <f>"VO - "&amp;VLOOKUP('Souhrnná tabulka'!A485,'ORP Jindřichův Hradec'!E:AJ,20,0)&amp;"; vodovod - "&amp;VLOOKUP('Souhrnná tabulka'!A485,'ORP Jindřichův Hradec'!E:AJ,26,0)&amp;"; kanalizace - "&amp;VLOOKUP('Souhrnná tabulka'!A485,'ORP Jindřichův Hradec'!E:AJ,32,0)</f>
        <v xml:space="preserve">VO - ; vodovod - ; kanalizace - </v>
      </c>
    </row>
    <row r="486" spans="1:7" x14ac:dyDescent="0.25">
      <c r="A486" s="1">
        <v>485</v>
      </c>
      <c r="B486" s="1" t="s">
        <v>364</v>
      </c>
      <c r="C486" s="1" t="s">
        <v>478</v>
      </c>
      <c r="D486" s="1" t="str">
        <f>VLOOKUP('Souhrnná tabulka'!A486,'ORP Prachatice'!E:AJ,15,0)&amp;"; "&amp;VLOOKUP('Souhrnná tabulka'!A486,'ORP Prachatice'!E:AJ,19,0)</f>
        <v xml:space="preserve">; </v>
      </c>
      <c r="E486" s="1" t="str">
        <f>VLOOKUP('Souhrnná tabulka'!A486,'ORP Prachatice'!E:AJ,21,0)&amp;"; "&amp;VLOOKUP('Souhrnná tabulka'!A486,'ORP Prachatice'!E:AJ,25,0)</f>
        <v xml:space="preserve">; </v>
      </c>
      <c r="F486" s="1" t="str">
        <f>VLOOKUP('Souhrnná tabulka'!A486,'ORP Prachatice'!E:AJ,27,0)&amp;"; "&amp;VLOOKUP('Souhrnná tabulka'!A486,'ORP Prachatice'!E:AJ,31,0)</f>
        <v xml:space="preserve">; </v>
      </c>
      <c r="G486" s="1" t="str">
        <f>"VO - "&amp;VLOOKUP('Souhrnná tabulka'!A486,'ORP Prachatice'!E:AJ,20,0)&amp;"; vodovod - "&amp;VLOOKUP('Souhrnná tabulka'!A486,'ORP Prachatice'!E:AJ,26,0)&amp;"; kanalizace - "&amp;VLOOKUP('Souhrnná tabulka'!A486,'ORP Prachatice'!E:AJ,32,0)</f>
        <v xml:space="preserve">VO - ; vodovod - ; kanalizace - </v>
      </c>
    </row>
    <row r="487" spans="1:7" x14ac:dyDescent="0.25">
      <c r="A487" s="1">
        <v>486</v>
      </c>
      <c r="B487" s="1" t="s">
        <v>476</v>
      </c>
      <c r="C487" s="1" t="s">
        <v>298</v>
      </c>
      <c r="D487" s="1" t="str">
        <f>VLOOKUP('Souhrnná tabulka'!A487,'ORP Dačice'!E:AJ,15,0)&amp;"; "&amp;VLOOKUP('Souhrnná tabulka'!A487,'ORP Dačice'!E:AJ,19,0)</f>
        <v xml:space="preserve">; </v>
      </c>
      <c r="E487" s="1" t="str">
        <f>VLOOKUP('Souhrnná tabulka'!A487,'ORP Dačice'!E:AJ,21,0)&amp;"; "&amp;VLOOKUP('Souhrnná tabulka'!A487,'ORP Dačice'!E:AJ,25,0)</f>
        <v xml:space="preserve">; </v>
      </c>
      <c r="F487" s="1" t="str">
        <f>VLOOKUP('Souhrnná tabulka'!A487,'ORP Dačice'!E:AJ,27,0)&amp;"; "&amp;VLOOKUP('Souhrnná tabulka'!A487,'ORP Dačice'!E:AJ,31,0)</f>
        <v xml:space="preserve">; </v>
      </c>
      <c r="G487" s="1" t="str">
        <f>"VO - "&amp;VLOOKUP('Souhrnná tabulka'!A487,'ORP Dačice'!E:AJ,20,0)&amp;"; vodovod - "&amp;VLOOKUP('Souhrnná tabulka'!A487,'ORP Dačice'!E:AJ,26,0)&amp;"; kanalizace - "&amp;VLOOKUP('Souhrnná tabulka'!A487,'ORP Dačice'!E:AJ,32,0)</f>
        <v xml:space="preserve">VO - ; vodovod - ; kanalizace - </v>
      </c>
    </row>
    <row r="488" spans="1:7" x14ac:dyDescent="0.25">
      <c r="A488" s="1">
        <v>487</v>
      </c>
      <c r="B488" s="1" t="s">
        <v>94</v>
      </c>
      <c r="C488" s="1" t="s">
        <v>291</v>
      </c>
      <c r="D488" s="1" t="str">
        <f>VLOOKUP('Souhrnná tabulka'!A488,'ORP Týn nad Vltavou'!E:AJ,15,0)&amp;"; "&amp;VLOOKUP('Souhrnná tabulka'!A488,'ORP Týn nad Vltavou'!E:AJ,19,0)</f>
        <v xml:space="preserve">; </v>
      </c>
      <c r="E488" s="1" t="str">
        <f>VLOOKUP('Souhrnná tabulka'!A488,'ORP Týn nad Vltavou'!E:AJ,21,0)&amp;"; "&amp;VLOOKUP('Souhrnná tabulka'!A488,'ORP Týn nad Vltavou'!E:AJ,25,0)</f>
        <v xml:space="preserve">; </v>
      </c>
      <c r="F488" s="1" t="str">
        <f>VLOOKUP('Souhrnná tabulka'!A488,'ORP Týn nad Vltavou'!E:AJ,27,0)&amp;"; "&amp;VLOOKUP('Souhrnná tabulka'!A488,'ORP Týn nad Vltavou'!E:AJ,31,0)</f>
        <v xml:space="preserve">; </v>
      </c>
      <c r="G488" s="1" t="str">
        <f>"VO - "&amp;VLOOKUP('Souhrnná tabulka'!A488,'ORP Týn nad Vltavou'!E:AJ,20,0)&amp;"; vodovod - "&amp;VLOOKUP('Souhrnná tabulka'!A488,'ORP Týn nad Vltavou'!E:AJ,26,0)&amp;"; kanalizace - "&amp;VLOOKUP('Souhrnná tabulka'!A488,'ORP Týn nad Vltavou'!E:AJ,32,0)</f>
        <v xml:space="preserve">VO - ; vodovod - ; kanalizace - </v>
      </c>
    </row>
    <row r="489" spans="1:7" x14ac:dyDescent="0.25">
      <c r="A489" s="1">
        <v>488</v>
      </c>
      <c r="B489" s="1" t="s">
        <v>454</v>
      </c>
      <c r="C489" s="1" t="s">
        <v>226</v>
      </c>
      <c r="D489" s="1" t="str">
        <f>VLOOKUP('Souhrnná tabulka'!A489,'ORP Písek'!E:AJ,15,0)&amp;"; "&amp;VLOOKUP('Souhrnná tabulka'!A489,'ORP Písek'!E:AJ,19,0)</f>
        <v xml:space="preserve">; </v>
      </c>
      <c r="E489" s="1" t="str">
        <f>VLOOKUP('Souhrnná tabulka'!A489,'ORP Písek'!E:AJ,21,0)&amp;"; "&amp;VLOOKUP('Souhrnná tabulka'!A489,'ORP Písek'!E:AJ,25,0)</f>
        <v xml:space="preserve">; </v>
      </c>
      <c r="F489" s="1" t="str">
        <f>VLOOKUP('Souhrnná tabulka'!A489,'ORP Písek'!E:AJ,27,0)&amp;"; "&amp;VLOOKUP('Souhrnná tabulka'!A489,'ORP Písek'!E:AJ,31,0)</f>
        <v xml:space="preserve">; </v>
      </c>
      <c r="G489" s="1" t="str">
        <f>"VO - "&amp;VLOOKUP('Souhrnná tabulka'!A489,'ORP Písek'!E:AJ,20,0)&amp;"; vodovod - "&amp;VLOOKUP('Souhrnná tabulka'!A489,'ORP Písek'!E:AJ,26,0)&amp;"; kanalizace - "&amp;VLOOKUP('Souhrnná tabulka'!A489,'ORP Písek'!E:AJ,32,0)</f>
        <v xml:space="preserve">VO - ; vodovod - ; kanalizace - </v>
      </c>
    </row>
    <row r="490" spans="1:7" x14ac:dyDescent="0.25">
      <c r="A490" s="1">
        <v>489</v>
      </c>
      <c r="B490" s="1" t="s">
        <v>458</v>
      </c>
      <c r="C490" s="1" t="s">
        <v>428</v>
      </c>
      <c r="D490" s="1" t="str">
        <f>VLOOKUP('Souhrnná tabulka'!A490,'ORP Tábor'!E:AJ,15,0)&amp;"; "&amp;VLOOKUP('Souhrnná tabulka'!A490,'ORP Tábor'!E:AJ,19,0)</f>
        <v xml:space="preserve">; </v>
      </c>
      <c r="E490" s="1" t="str">
        <f>VLOOKUP('Souhrnná tabulka'!A490,'ORP Tábor'!E:AJ,21,0)&amp;"; "&amp;VLOOKUP('Souhrnná tabulka'!A490,'ORP Tábor'!E:AJ,25,0)</f>
        <v xml:space="preserve">; </v>
      </c>
      <c r="F490" s="1" t="str">
        <f>VLOOKUP('Souhrnná tabulka'!A490,'ORP Tábor'!E:AJ,27,0)&amp;"; "&amp;VLOOKUP('Souhrnná tabulka'!A490,'ORP Tábor'!E:AJ,31,0)</f>
        <v xml:space="preserve">; </v>
      </c>
      <c r="G490" s="1" t="str">
        <f>"VO - "&amp;VLOOKUP('Souhrnná tabulka'!A490,'ORP Tábor'!E:AJ,20,0)&amp;"; vodovod - "&amp;VLOOKUP('Souhrnná tabulka'!A490,'ORP Tábor'!E:AJ,26,0)&amp;"; kanalizace - "&amp;VLOOKUP('Souhrnná tabulka'!A490,'ORP Tábor'!E:AJ,32,0)</f>
        <v xml:space="preserve">VO - ; vodovod - ; kanalizace - </v>
      </c>
    </row>
    <row r="491" spans="1:7" x14ac:dyDescent="0.25">
      <c r="A491" s="1">
        <v>490</v>
      </c>
      <c r="B491" s="1" t="s">
        <v>246</v>
      </c>
      <c r="C491" s="1" t="s">
        <v>162</v>
      </c>
      <c r="D491" s="1" t="str">
        <f>VLOOKUP('Souhrnná tabulka'!A491,'ORP Trhové Sviny'!E:AJ,15,0)&amp;"; "&amp;VLOOKUP('Souhrnná tabulka'!A491,'ORP Trhové Sviny'!E:AJ,19,0)</f>
        <v xml:space="preserve">; </v>
      </c>
      <c r="E491" s="1" t="str">
        <f>VLOOKUP('Souhrnná tabulka'!A491,'ORP Trhové Sviny'!E:AJ,21,0)&amp;"; "&amp;VLOOKUP('Souhrnná tabulka'!A491,'ORP Trhové Sviny'!E:AJ,25,0)</f>
        <v xml:space="preserve">; </v>
      </c>
      <c r="F491" s="1" t="str">
        <f>VLOOKUP('Souhrnná tabulka'!A491,'ORP Trhové Sviny'!E:AJ,27,0)&amp;"; "&amp;VLOOKUP('Souhrnná tabulka'!A491,'ORP Trhové Sviny'!E:AJ,31,0)</f>
        <v xml:space="preserve">; </v>
      </c>
      <c r="G491" s="1" t="str">
        <f>"VO - "&amp;VLOOKUP('Souhrnná tabulka'!A491,'ORP Trhové Sviny'!E:AJ,20,0)&amp;"; vodovod - "&amp;VLOOKUP('Souhrnná tabulka'!A491,'ORP Trhové Sviny'!E:AJ,26,0)&amp;"; kanalizace - "&amp;VLOOKUP('Souhrnná tabulka'!A491,'ORP Trhové Sviny'!E:AJ,32,0)</f>
        <v xml:space="preserve">VO - ; vodovod - ; kanalizace - </v>
      </c>
    </row>
    <row r="492" spans="1:7" x14ac:dyDescent="0.25">
      <c r="A492" s="1">
        <v>491</v>
      </c>
      <c r="B492" s="1" t="s">
        <v>300</v>
      </c>
      <c r="C492" s="1" t="s">
        <v>205</v>
      </c>
      <c r="D492" s="1" t="str">
        <f>VLOOKUP('Souhrnná tabulka'!A492,'ORP Jindřichův Hradec'!E:AJ,15,0)&amp;"; "&amp;VLOOKUP('Souhrnná tabulka'!A492,'ORP Jindřichův Hradec'!E:AJ,19,0)</f>
        <v xml:space="preserve">; </v>
      </c>
      <c r="E492" s="1" t="str">
        <f>VLOOKUP('Souhrnná tabulka'!A492,'ORP Jindřichův Hradec'!E:AJ,21,0)&amp;"; "&amp;VLOOKUP('Souhrnná tabulka'!A492,'ORP Jindřichův Hradec'!E:AJ,25,0)</f>
        <v xml:space="preserve">; </v>
      </c>
      <c r="F492" s="1" t="str">
        <f>VLOOKUP('Souhrnná tabulka'!A492,'ORP Jindřichův Hradec'!E:AJ,27,0)&amp;"; "&amp;VLOOKUP('Souhrnná tabulka'!A492,'ORP Jindřichův Hradec'!E:AJ,31,0)</f>
        <v xml:space="preserve">; </v>
      </c>
      <c r="G492" s="1" t="str">
        <f>"VO - "&amp;VLOOKUP('Souhrnná tabulka'!A492,'ORP Jindřichův Hradec'!E:AJ,20,0)&amp;"; vodovod - "&amp;VLOOKUP('Souhrnná tabulka'!A492,'ORP Jindřichův Hradec'!E:AJ,26,0)&amp;"; kanalizace - "&amp;VLOOKUP('Souhrnná tabulka'!A492,'ORP Jindřichův Hradec'!E:AJ,32,0)</f>
        <v xml:space="preserve">VO - ; vodovod - ; kanalizace - </v>
      </c>
    </row>
    <row r="493" spans="1:7" x14ac:dyDescent="0.25">
      <c r="A493" s="1">
        <v>492</v>
      </c>
      <c r="B493" s="1" t="s">
        <v>340</v>
      </c>
      <c r="C493" s="1" t="s">
        <v>428</v>
      </c>
      <c r="D493" s="1" t="str">
        <f>VLOOKUP('Souhrnná tabulka'!A493,'ORP Tábor'!E:AJ,15,0)&amp;"; "&amp;VLOOKUP('Souhrnná tabulka'!A493,'ORP Tábor'!E:AJ,19,0)</f>
        <v xml:space="preserve">; </v>
      </c>
      <c r="E493" s="1" t="str">
        <f>VLOOKUP('Souhrnná tabulka'!A493,'ORP Tábor'!E:AJ,21,0)&amp;"; "&amp;VLOOKUP('Souhrnná tabulka'!A493,'ORP Tábor'!E:AJ,25,0)</f>
        <v xml:space="preserve">; </v>
      </c>
      <c r="F493" s="1" t="str">
        <f>VLOOKUP('Souhrnná tabulka'!A493,'ORP Tábor'!E:AJ,27,0)&amp;"; "&amp;VLOOKUP('Souhrnná tabulka'!A493,'ORP Tábor'!E:AJ,31,0)</f>
        <v xml:space="preserve">; </v>
      </c>
      <c r="G493" s="1" t="str">
        <f>"VO - "&amp;VLOOKUP('Souhrnná tabulka'!A493,'ORP Tábor'!E:AJ,20,0)&amp;"; vodovod - "&amp;VLOOKUP('Souhrnná tabulka'!A493,'ORP Tábor'!E:AJ,26,0)&amp;"; kanalizace - "&amp;VLOOKUP('Souhrnná tabulka'!A493,'ORP Tábor'!E:AJ,32,0)</f>
        <v xml:space="preserve">VO - ; vodovod - ; kanalizace - </v>
      </c>
    </row>
    <row r="494" spans="1:7" x14ac:dyDescent="0.25">
      <c r="A494" s="1">
        <v>493</v>
      </c>
      <c r="B494" s="1" t="s">
        <v>372</v>
      </c>
      <c r="C494" s="1" t="s">
        <v>428</v>
      </c>
      <c r="D494" s="1" t="str">
        <f>VLOOKUP('Souhrnná tabulka'!A494,'ORP Tábor'!E:AJ,15,0)&amp;"; "&amp;VLOOKUP('Souhrnná tabulka'!A494,'ORP Tábor'!E:AJ,19,0)</f>
        <v xml:space="preserve">; </v>
      </c>
      <c r="E494" s="1" t="str">
        <f>VLOOKUP('Souhrnná tabulka'!A494,'ORP Tábor'!E:AJ,21,0)&amp;"; "&amp;VLOOKUP('Souhrnná tabulka'!A494,'ORP Tábor'!E:AJ,25,0)</f>
        <v xml:space="preserve">; </v>
      </c>
      <c r="F494" s="1" t="str">
        <f>VLOOKUP('Souhrnná tabulka'!A494,'ORP Tábor'!E:AJ,27,0)&amp;"; "&amp;VLOOKUP('Souhrnná tabulka'!A494,'ORP Tábor'!E:AJ,31,0)</f>
        <v xml:space="preserve">; </v>
      </c>
      <c r="G494" s="1" t="str">
        <f>"VO - "&amp;VLOOKUP('Souhrnná tabulka'!A494,'ORP Tábor'!E:AJ,20,0)&amp;"; vodovod - "&amp;VLOOKUP('Souhrnná tabulka'!A494,'ORP Tábor'!E:AJ,26,0)&amp;"; kanalizace - "&amp;VLOOKUP('Souhrnná tabulka'!A494,'ORP Tábor'!E:AJ,32,0)</f>
        <v xml:space="preserve">VO - ; vodovod - ; kanalizace - </v>
      </c>
    </row>
    <row r="495" spans="1:7" x14ac:dyDescent="0.25">
      <c r="A495" s="1">
        <v>394</v>
      </c>
      <c r="B495" s="1" t="s">
        <v>27</v>
      </c>
      <c r="C495" s="1" t="s">
        <v>281</v>
      </c>
      <c r="D495" s="1" t="str">
        <f>VLOOKUP('Souhrnná tabulka'!A495,'ORP Český Krumlov'!E:AJ,15,0)&amp;"; "&amp;VLOOKUP('Souhrnná tabulka'!A495,'ORP Český Krumlov'!E:AJ,19,0)</f>
        <v xml:space="preserve">; </v>
      </c>
      <c r="E495" s="1" t="str">
        <f>VLOOKUP('Souhrnná tabulka'!A495,'ORP Český Krumlov'!E:AJ,21,0)&amp;"; "&amp;VLOOKUP('Souhrnná tabulka'!A495,'ORP Český Krumlov'!E:AJ,25,0)</f>
        <v xml:space="preserve">; </v>
      </c>
      <c r="F495" s="1" t="str">
        <f>VLOOKUP('Souhrnná tabulka'!A495,'ORP Český Krumlov'!E:AJ,27,0)&amp;"; "&amp;VLOOKUP('Souhrnná tabulka'!A495,'ORP Český Krumlov'!E:AJ,31,0)</f>
        <v xml:space="preserve">; </v>
      </c>
      <c r="G495" s="1" t="str">
        <f>"VO - "&amp;VLOOKUP('Souhrnná tabulka'!A495,'ORP Český Krumlov'!E:AJ,20,0)&amp;"; vodovod - "&amp;VLOOKUP('Souhrnná tabulka'!A495,'ORP Český Krumlov'!E:AJ,26,0)&amp;"; kanalizace - "&amp;VLOOKUP('Souhrnná tabulka'!A495,'ORP Český Krumlov'!E:AJ,32,0)</f>
        <v xml:space="preserve">VO - ; vodovod - ; kanalizace - </v>
      </c>
    </row>
    <row r="496" spans="1:7" x14ac:dyDescent="0.25">
      <c r="A496" s="1">
        <v>495</v>
      </c>
      <c r="B496" s="1" t="s">
        <v>19</v>
      </c>
      <c r="C496" s="1" t="s">
        <v>226</v>
      </c>
      <c r="D496" s="1" t="str">
        <f>VLOOKUP('Souhrnná tabulka'!A496,'ORP Písek'!E:AJ,15,0)&amp;"; "&amp;VLOOKUP('Souhrnná tabulka'!A496,'ORP Písek'!E:AJ,19,0)</f>
        <v xml:space="preserve">; </v>
      </c>
      <c r="E496" s="1" t="str">
        <f>VLOOKUP('Souhrnná tabulka'!A496,'ORP Písek'!E:AJ,21,0)&amp;"; "&amp;VLOOKUP('Souhrnná tabulka'!A496,'ORP Písek'!E:AJ,25,0)</f>
        <v xml:space="preserve">; </v>
      </c>
      <c r="F496" s="1" t="str">
        <f>VLOOKUP('Souhrnná tabulka'!A496,'ORP Písek'!E:AJ,27,0)&amp;"; "&amp;VLOOKUP('Souhrnná tabulka'!A496,'ORP Písek'!E:AJ,31,0)</f>
        <v xml:space="preserve">; </v>
      </c>
      <c r="G496" s="1" t="str">
        <f>"VO - "&amp;VLOOKUP('Souhrnná tabulka'!A496,'ORP Písek'!E:AJ,20,0)&amp;"; vodovod - "&amp;VLOOKUP('Souhrnná tabulka'!A496,'ORP Písek'!E:AJ,26,0)&amp;"; kanalizace - "&amp;VLOOKUP('Souhrnná tabulka'!A496,'ORP Písek'!E:AJ,32,0)</f>
        <v xml:space="preserve">VO - ; vodovod - ; kanalizace - </v>
      </c>
    </row>
    <row r="497" spans="1:7" x14ac:dyDescent="0.25">
      <c r="A497" s="1">
        <v>496</v>
      </c>
      <c r="B497" s="1" t="s">
        <v>376</v>
      </c>
      <c r="C497" s="1" t="s">
        <v>416</v>
      </c>
      <c r="D497" s="1" t="str">
        <f>VLOOKUP('Souhrnná tabulka'!A497,'ORP Soběslav'!E:AJ,15,0)&amp;"; "&amp;VLOOKUP('Souhrnná tabulka'!A497,'ORP Soběslav'!E:AJ,19,0)</f>
        <v xml:space="preserve">; </v>
      </c>
      <c r="E497" s="1" t="str">
        <f>VLOOKUP('Souhrnná tabulka'!A497,'ORP Soběslav'!E:AJ,21,0)&amp;"; "&amp;VLOOKUP('Souhrnná tabulka'!A497,'ORP Soběslav'!E:AJ,25,0)</f>
        <v xml:space="preserve">; </v>
      </c>
      <c r="F497" s="1" t="str">
        <f>VLOOKUP('Souhrnná tabulka'!A497,'ORP Soběslav'!E:AJ,27,0)&amp;"; "&amp;VLOOKUP('Souhrnná tabulka'!A497,'ORP Soběslav'!E:AJ,31,0)</f>
        <v xml:space="preserve">; </v>
      </c>
      <c r="G497" s="1" t="str">
        <f>"VO - "&amp;VLOOKUP('Souhrnná tabulka'!A497,'ORP Soběslav'!E:AJ,20,0)&amp;"; vodovod - "&amp;VLOOKUP('Souhrnná tabulka'!A497,'ORP Soběslav'!E:AJ,26,0)&amp;"; kanalizace - "&amp;VLOOKUP('Souhrnná tabulka'!A497,'ORP Soběslav'!E:AJ,32,0)</f>
        <v xml:space="preserve">VO - ; vodovod - ; kanalizace - </v>
      </c>
    </row>
    <row r="498" spans="1:7" x14ac:dyDescent="0.25">
      <c r="A498" s="1">
        <v>497</v>
      </c>
      <c r="B498" s="1" t="s">
        <v>343</v>
      </c>
      <c r="C498" s="1" t="s">
        <v>428</v>
      </c>
      <c r="D498" s="1" t="str">
        <f>VLOOKUP('Souhrnná tabulka'!A498,'ORP Tábor'!E:AJ,15,0)&amp;"; "&amp;VLOOKUP('Souhrnná tabulka'!A498,'ORP Tábor'!E:AJ,19,0)</f>
        <v xml:space="preserve">; </v>
      </c>
      <c r="E498" s="1" t="str">
        <f>VLOOKUP('Souhrnná tabulka'!A498,'ORP Tábor'!E:AJ,21,0)&amp;"; "&amp;VLOOKUP('Souhrnná tabulka'!A498,'ORP Tábor'!E:AJ,25,0)</f>
        <v xml:space="preserve">; </v>
      </c>
      <c r="F498" s="1" t="str">
        <f>VLOOKUP('Souhrnná tabulka'!A498,'ORP Tábor'!E:AJ,27,0)&amp;"; "&amp;VLOOKUP('Souhrnná tabulka'!A498,'ORP Tábor'!E:AJ,31,0)</f>
        <v xml:space="preserve">; </v>
      </c>
      <c r="G498" s="1" t="str">
        <f>"VO - "&amp;VLOOKUP('Souhrnná tabulka'!A498,'ORP Tábor'!E:AJ,20,0)&amp;"; vodovod - "&amp;VLOOKUP('Souhrnná tabulka'!A498,'ORP Tábor'!E:AJ,26,0)&amp;"; kanalizace - "&amp;VLOOKUP('Souhrnná tabulka'!A498,'ORP Tábor'!E:AJ,32,0)</f>
        <v xml:space="preserve">VO - ; vodovod - ; kanalizace - </v>
      </c>
    </row>
    <row r="499" spans="1:7" x14ac:dyDescent="0.25">
      <c r="A499" s="1">
        <v>498</v>
      </c>
      <c r="B499" s="1" t="s">
        <v>203</v>
      </c>
      <c r="C499" s="1" t="s">
        <v>281</v>
      </c>
      <c r="D499" s="1" t="str">
        <f>VLOOKUP('Souhrnná tabulka'!A499,'ORP Český Krumlov'!E:AJ,15,0)&amp;"; "&amp;VLOOKUP('Souhrnná tabulka'!A499,'ORP Český Krumlov'!E:AJ,19,0)</f>
        <v xml:space="preserve">; </v>
      </c>
      <c r="E499" s="1" t="str">
        <f>VLOOKUP('Souhrnná tabulka'!A499,'ORP Český Krumlov'!E:AJ,21,0)&amp;"; "&amp;VLOOKUP('Souhrnná tabulka'!A499,'ORP Český Krumlov'!E:AJ,25,0)</f>
        <v xml:space="preserve">; </v>
      </c>
      <c r="F499" s="1" t="str">
        <f>VLOOKUP('Souhrnná tabulka'!A499,'ORP Český Krumlov'!E:AJ,27,0)&amp;"; "&amp;VLOOKUP('Souhrnná tabulka'!A499,'ORP Český Krumlov'!E:AJ,31,0)</f>
        <v xml:space="preserve">; </v>
      </c>
      <c r="G499" s="1" t="str">
        <f>"VO - "&amp;VLOOKUP('Souhrnná tabulka'!A499,'ORP Český Krumlov'!E:AJ,20,0)&amp;"; vodovod - "&amp;VLOOKUP('Souhrnná tabulka'!A499,'ORP Český Krumlov'!E:AJ,26,0)&amp;"; kanalizace - "&amp;VLOOKUP('Souhrnná tabulka'!A499,'ORP Český Krumlov'!E:AJ,32,0)</f>
        <v xml:space="preserve">VO - ; vodovod - ; kanalizace - </v>
      </c>
    </row>
    <row r="500" spans="1:7" x14ac:dyDescent="0.25">
      <c r="A500" s="1">
        <v>499</v>
      </c>
      <c r="B500" s="1" t="s">
        <v>181</v>
      </c>
      <c r="C500" s="1" t="s">
        <v>201</v>
      </c>
      <c r="D500" s="1" t="str">
        <f>VLOOKUP('Souhrnná tabulka'!A500,'ORP České Budějovice'!E:AJ,15,0)&amp;"; "&amp;VLOOKUP('Souhrnná tabulka'!A500,'ORP České Budějovice'!E:AJ,19,0)</f>
        <v xml:space="preserve">; </v>
      </c>
      <c r="E500" s="1" t="str">
        <f>VLOOKUP('Souhrnná tabulka'!A500,'ORP České Budějovice'!E:AJ,21,0)&amp;"; "&amp;VLOOKUP('Souhrnná tabulka'!A500,'ORP České Budějovice'!E:AJ,25,0)</f>
        <v xml:space="preserve">; </v>
      </c>
      <c r="F500" s="1" t="str">
        <f>VLOOKUP('Souhrnná tabulka'!A500,'ORP České Budějovice'!E:AJ,27,0)&amp;"; "&amp;VLOOKUP('Souhrnná tabulka'!A500,'ORP České Budějovice'!E:AJ,31,0)</f>
        <v xml:space="preserve">; </v>
      </c>
      <c r="G500" s="1" t="str">
        <f>"VO - "&amp;VLOOKUP('Souhrnná tabulka'!A500,'ORP České Budějovice'!E:AJ,20,0)&amp;"; vodovod - "&amp;VLOOKUP('Souhrnná tabulka'!A500,'ORP České Budějovice'!E:AJ,26,0)&amp;"; kanalizace - "&amp;VLOOKUP('Souhrnná tabulka'!A500,'ORP České Budějovice'!E:AJ,32,0)</f>
        <v xml:space="preserve">VO - ; vodovod - ; kanalizace - </v>
      </c>
    </row>
    <row r="501" spans="1:7" x14ac:dyDescent="0.25">
      <c r="A501" s="1">
        <v>500</v>
      </c>
      <c r="B501" s="1" t="s">
        <v>167</v>
      </c>
      <c r="C501" s="1" t="s">
        <v>201</v>
      </c>
      <c r="D501" s="1" t="str">
        <f>VLOOKUP('Souhrnná tabulka'!A501,'ORP České Budějovice'!E:AJ,15,0)&amp;"; "&amp;VLOOKUP('Souhrnná tabulka'!A501,'ORP České Budějovice'!E:AJ,19,0)</f>
        <v xml:space="preserve">; </v>
      </c>
      <c r="E501" s="1" t="str">
        <f>VLOOKUP('Souhrnná tabulka'!A501,'ORP České Budějovice'!E:AJ,21,0)&amp;"; "&amp;VLOOKUP('Souhrnná tabulka'!A501,'ORP České Budějovice'!E:AJ,25,0)</f>
        <v xml:space="preserve">; </v>
      </c>
      <c r="F501" s="1" t="str">
        <f>VLOOKUP('Souhrnná tabulka'!A501,'ORP České Budějovice'!E:AJ,27,0)&amp;"; "&amp;VLOOKUP('Souhrnná tabulka'!A501,'ORP České Budějovice'!E:AJ,31,0)</f>
        <v xml:space="preserve">; </v>
      </c>
      <c r="G501" s="1" t="str">
        <f>"VO - "&amp;VLOOKUP('Souhrnná tabulka'!A501,'ORP České Budějovice'!E:AJ,20,0)&amp;"; vodovod - "&amp;VLOOKUP('Souhrnná tabulka'!A501,'ORP České Budějovice'!E:AJ,26,0)&amp;"; kanalizace - "&amp;VLOOKUP('Souhrnná tabulka'!A501,'ORP České Budějovice'!E:AJ,32,0)</f>
        <v xml:space="preserve">VO - ; vodovod - ; kanalizace - </v>
      </c>
    </row>
    <row r="502" spans="1:7" x14ac:dyDescent="0.25">
      <c r="A502" s="1">
        <v>501</v>
      </c>
      <c r="B502" s="1" t="s">
        <v>408</v>
      </c>
      <c r="C502" s="1" t="s">
        <v>428</v>
      </c>
      <c r="D502" s="1" t="str">
        <f>VLOOKUP('Souhrnná tabulka'!A502,'ORP Tábor'!E:AJ,15,0)&amp;"; "&amp;VLOOKUP('Souhrnná tabulka'!A502,'ORP Tábor'!E:AJ,19,0)</f>
        <v xml:space="preserve">; </v>
      </c>
      <c r="E502" s="1" t="str">
        <f>VLOOKUP('Souhrnná tabulka'!A502,'ORP Tábor'!E:AJ,21,0)&amp;"; "&amp;VLOOKUP('Souhrnná tabulka'!A502,'ORP Tábor'!E:AJ,25,0)</f>
        <v xml:space="preserve">; </v>
      </c>
      <c r="F502" s="1" t="str">
        <f>VLOOKUP('Souhrnná tabulka'!A502,'ORP Tábor'!E:AJ,27,0)&amp;"; "&amp;VLOOKUP('Souhrnná tabulka'!A502,'ORP Tábor'!E:AJ,31,0)</f>
        <v xml:space="preserve">; </v>
      </c>
      <c r="G502" s="1" t="str">
        <f>"VO - "&amp;VLOOKUP('Souhrnná tabulka'!A502,'ORP Tábor'!E:AJ,20,0)&amp;"; vodovod - "&amp;VLOOKUP('Souhrnná tabulka'!A502,'ORP Tábor'!E:AJ,26,0)&amp;"; kanalizace - "&amp;VLOOKUP('Souhrnná tabulka'!A502,'ORP Tábor'!E:AJ,32,0)</f>
        <v xml:space="preserve">VO - ; vodovod - ; kanalizace - </v>
      </c>
    </row>
    <row r="503" spans="1:7" x14ac:dyDescent="0.25">
      <c r="A503" s="1">
        <v>502</v>
      </c>
      <c r="B503" s="1" t="s">
        <v>313</v>
      </c>
      <c r="C503" s="1" t="s">
        <v>350</v>
      </c>
      <c r="D503" s="1" t="str">
        <f>VLOOKUP('Souhrnná tabulka'!A503,'ORP Strakonice'!E:AJ,15,0)&amp;"; "&amp;VLOOKUP('Souhrnná tabulka'!A503,'ORP Strakonice'!E:AJ,19,0)</f>
        <v xml:space="preserve">; </v>
      </c>
      <c r="E503" s="1" t="str">
        <f>VLOOKUP('Souhrnná tabulka'!A503,'ORP Strakonice'!E:AJ,21,0)&amp;"; "&amp;VLOOKUP('Souhrnná tabulka'!A503,'ORP Strakonice'!E:AJ,25,0)</f>
        <v xml:space="preserve">; </v>
      </c>
      <c r="F503" s="1" t="str">
        <f>VLOOKUP('Souhrnná tabulka'!A503,'ORP Strakonice'!E:AJ,27,0)&amp;"; "&amp;VLOOKUP('Souhrnná tabulka'!A503,'ORP Strakonice'!E:AJ,31,0)</f>
        <v xml:space="preserve">; </v>
      </c>
      <c r="G503" s="1" t="str">
        <f>"VO - "&amp;VLOOKUP('Souhrnná tabulka'!A503,'ORP Strakonice'!E:AJ,20,0)&amp;"; vodovod - "&amp;VLOOKUP('Souhrnná tabulka'!A503,'ORP Strakonice'!E:AJ,26,0)&amp;"; kanalizace - "&amp;VLOOKUP('Souhrnná tabulka'!A503,'ORP Strakonice'!E:AJ,32,0)</f>
        <v xml:space="preserve">VO - ; vodovod - ; kanalizace - </v>
      </c>
    </row>
    <row r="504" spans="1:7" x14ac:dyDescent="0.25">
      <c r="A504" s="1">
        <v>503</v>
      </c>
      <c r="B504" s="1" t="s">
        <v>283</v>
      </c>
      <c r="C504" s="1" t="s">
        <v>265</v>
      </c>
      <c r="D504" s="1" t="str">
        <f>VLOOKUP('Souhrnná tabulka'!A504,'ORP Kaplice'!E:AJ,15,0)&amp;"; "&amp;VLOOKUP('Souhrnná tabulka'!A504,'ORP Kaplice'!E:AJ,19,0)</f>
        <v xml:space="preserve">; </v>
      </c>
      <c r="E504" s="1" t="str">
        <f>VLOOKUP('Souhrnná tabulka'!A504,'ORP Kaplice'!E:AJ,21,0)&amp;"; "&amp;VLOOKUP('Souhrnná tabulka'!A504,'ORP Kaplice'!E:AJ,25,0)</f>
        <v xml:space="preserve">; </v>
      </c>
      <c r="F504" s="1" t="str">
        <f>VLOOKUP('Souhrnná tabulka'!A504,'ORP Kaplice'!E:AJ,27,0)&amp;"; "&amp;VLOOKUP('Souhrnná tabulka'!A504,'ORP Kaplice'!E:AJ,31,0)</f>
        <v xml:space="preserve">; </v>
      </c>
      <c r="G504" s="1" t="str">
        <f>"VO - "&amp;VLOOKUP('Souhrnná tabulka'!A504,'ORP Kaplice'!E:AJ,20,0)&amp;"; vodovod - "&amp;VLOOKUP('Souhrnná tabulka'!A504,'ORP Kaplice'!E:AJ,26,0)&amp;"; kanalizace - "&amp;VLOOKUP('Souhrnná tabulka'!A504,'ORP Kaplice'!E:AJ,32,0)</f>
        <v xml:space="preserve">VO - ; vodovod - ; kanalizace - </v>
      </c>
    </row>
    <row r="505" spans="1:7" x14ac:dyDescent="0.25">
      <c r="A505" s="1">
        <v>504</v>
      </c>
      <c r="B505" s="1" t="s">
        <v>287</v>
      </c>
      <c r="C505" s="1" t="s">
        <v>281</v>
      </c>
      <c r="D505" s="1" t="str">
        <f>VLOOKUP('Souhrnná tabulka'!A505,'ORP Český Krumlov'!E:AJ,15,0)&amp;"; "&amp;VLOOKUP('Souhrnná tabulka'!A505,'ORP Český Krumlov'!E:AJ,19,0)</f>
        <v xml:space="preserve">; </v>
      </c>
      <c r="E505" s="1" t="str">
        <f>VLOOKUP('Souhrnná tabulka'!A505,'ORP Český Krumlov'!E:AJ,21,0)&amp;"; "&amp;VLOOKUP('Souhrnná tabulka'!A505,'ORP Český Krumlov'!E:AJ,25,0)</f>
        <v xml:space="preserve">; </v>
      </c>
      <c r="F505" s="1" t="str">
        <f>VLOOKUP('Souhrnná tabulka'!A505,'ORP Český Krumlov'!E:AJ,27,0)&amp;"; "&amp;VLOOKUP('Souhrnná tabulka'!A505,'ORP Český Krumlov'!E:AJ,31,0)</f>
        <v xml:space="preserve">; </v>
      </c>
      <c r="G505" s="1" t="str">
        <f>"VO - "&amp;VLOOKUP('Souhrnná tabulka'!A505,'ORP Český Krumlov'!E:AJ,20,0)&amp;"; vodovod - "&amp;VLOOKUP('Souhrnná tabulka'!A505,'ORP Český Krumlov'!E:AJ,26,0)&amp;"; kanalizace - "&amp;VLOOKUP('Souhrnná tabulka'!A505,'ORP Český Krumlov'!E:AJ,32,0)</f>
        <v xml:space="preserve">VO - ; vodovod - ; kanalizace - </v>
      </c>
    </row>
    <row r="506" spans="1:7" x14ac:dyDescent="0.25">
      <c r="A506" s="1">
        <v>505</v>
      </c>
      <c r="B506" s="1" t="s">
        <v>335</v>
      </c>
      <c r="C506" s="1" t="s">
        <v>428</v>
      </c>
      <c r="D506" s="1" t="str">
        <f>VLOOKUP('Souhrnná tabulka'!A506,'ORP Tábor'!E:AJ,15,0)&amp;"; "&amp;VLOOKUP('Souhrnná tabulka'!A506,'ORP Tábor'!E:AJ,19,0)</f>
        <v xml:space="preserve">; </v>
      </c>
      <c r="E506" s="1" t="str">
        <f>VLOOKUP('Souhrnná tabulka'!A506,'ORP Tábor'!E:AJ,21,0)&amp;"; "&amp;VLOOKUP('Souhrnná tabulka'!A506,'ORP Tábor'!E:AJ,25,0)</f>
        <v xml:space="preserve">; </v>
      </c>
      <c r="F506" s="1" t="str">
        <f>VLOOKUP('Souhrnná tabulka'!A506,'ORP Tábor'!E:AJ,27,0)&amp;"; "&amp;VLOOKUP('Souhrnná tabulka'!A506,'ORP Tábor'!E:AJ,31,0)</f>
        <v xml:space="preserve">; </v>
      </c>
      <c r="G506" s="1" t="str">
        <f>"VO - "&amp;VLOOKUP('Souhrnná tabulka'!A506,'ORP Tábor'!E:AJ,20,0)&amp;"; vodovod - "&amp;VLOOKUP('Souhrnná tabulka'!A506,'ORP Tábor'!E:AJ,26,0)&amp;"; kanalizace - "&amp;VLOOKUP('Souhrnná tabulka'!A506,'ORP Tábor'!E:AJ,32,0)</f>
        <v xml:space="preserve">VO - ; vodovod - ; kanalizace - </v>
      </c>
    </row>
    <row r="507" spans="1:7" x14ac:dyDescent="0.25">
      <c r="A507" s="1">
        <v>506</v>
      </c>
      <c r="B507" s="1" t="s">
        <v>161</v>
      </c>
      <c r="C507" s="1" t="s">
        <v>291</v>
      </c>
      <c r="D507" s="1" t="str">
        <f>VLOOKUP('Souhrnná tabulka'!A507,'ORP Týn nad Vltavou'!E:AJ,15,0)&amp;"; "&amp;VLOOKUP('Souhrnná tabulka'!A507,'ORP Týn nad Vltavou'!E:AJ,19,0)</f>
        <v xml:space="preserve">; </v>
      </c>
      <c r="E507" s="1" t="str">
        <f>VLOOKUP('Souhrnná tabulka'!A507,'ORP Týn nad Vltavou'!E:AJ,21,0)&amp;"; "&amp;VLOOKUP('Souhrnná tabulka'!A507,'ORP Týn nad Vltavou'!E:AJ,25,0)</f>
        <v xml:space="preserve">; </v>
      </c>
      <c r="F507" s="1" t="str">
        <f>VLOOKUP('Souhrnná tabulka'!A507,'ORP Týn nad Vltavou'!E:AJ,27,0)&amp;"; "&amp;VLOOKUP('Souhrnná tabulka'!A507,'ORP Týn nad Vltavou'!E:AJ,31,0)</f>
        <v xml:space="preserve">; </v>
      </c>
      <c r="G507" s="1" t="str">
        <f>"VO - "&amp;VLOOKUP('Souhrnná tabulka'!A507,'ORP Týn nad Vltavou'!E:AJ,20,0)&amp;"; vodovod - "&amp;VLOOKUP('Souhrnná tabulka'!A507,'ORP Týn nad Vltavou'!E:AJ,26,0)&amp;"; kanalizace - "&amp;VLOOKUP('Souhrnná tabulka'!A507,'ORP Týn nad Vltavou'!E:AJ,32,0)</f>
        <v xml:space="preserve">VO - ; vodovod - ; kanalizace - </v>
      </c>
    </row>
    <row r="508" spans="1:7" x14ac:dyDescent="0.25">
      <c r="A508" s="1">
        <v>507</v>
      </c>
      <c r="B508" s="1" t="s">
        <v>180</v>
      </c>
      <c r="C508" s="1" t="s">
        <v>162</v>
      </c>
      <c r="D508" s="1" t="str">
        <f>VLOOKUP('Souhrnná tabulka'!A508,'ORP Trhové Sviny'!E:AJ,15,0)&amp;"; "&amp;VLOOKUP('Souhrnná tabulka'!A508,'ORP Trhové Sviny'!E:AJ,19,0)</f>
        <v xml:space="preserve">; </v>
      </c>
      <c r="E508" s="1" t="str">
        <f>VLOOKUP('Souhrnná tabulka'!A508,'ORP Trhové Sviny'!E:AJ,21,0)&amp;"; "&amp;VLOOKUP('Souhrnná tabulka'!A508,'ORP Trhové Sviny'!E:AJ,25,0)</f>
        <v xml:space="preserve">; </v>
      </c>
      <c r="F508" s="1" t="str">
        <f>VLOOKUP('Souhrnná tabulka'!A508,'ORP Trhové Sviny'!E:AJ,27,0)&amp;"; "&amp;VLOOKUP('Souhrnná tabulka'!A508,'ORP Trhové Sviny'!E:AJ,31,0)</f>
        <v xml:space="preserve">; </v>
      </c>
      <c r="G508" s="1" t="str">
        <f>"VO - "&amp;VLOOKUP('Souhrnná tabulka'!A508,'ORP Trhové Sviny'!E:AJ,20,0)&amp;"; vodovod - "&amp;VLOOKUP('Souhrnná tabulka'!A508,'ORP Trhové Sviny'!E:AJ,26,0)&amp;"; kanalizace - "&amp;VLOOKUP('Souhrnná tabulka'!A508,'ORP Trhové Sviny'!E:AJ,32,0)</f>
        <v xml:space="preserve">VO - ; vodovod - ; kanalizace - </v>
      </c>
    </row>
    <row r="509" spans="1:7" x14ac:dyDescent="0.25">
      <c r="A509" s="1">
        <v>508</v>
      </c>
      <c r="B509" s="1" t="s">
        <v>444</v>
      </c>
      <c r="C509" s="1" t="s">
        <v>205</v>
      </c>
      <c r="D509" s="1" t="str">
        <f>VLOOKUP('Souhrnná tabulka'!A509,'ORP Jindřichův Hradec'!E:AJ,15,0)&amp;"; "&amp;VLOOKUP('Souhrnná tabulka'!A509,'ORP Jindřichův Hradec'!E:AJ,19,0)</f>
        <v xml:space="preserve">; </v>
      </c>
      <c r="E509" s="1" t="str">
        <f>VLOOKUP('Souhrnná tabulka'!A509,'ORP Jindřichův Hradec'!E:AJ,21,0)&amp;"; "&amp;VLOOKUP('Souhrnná tabulka'!A509,'ORP Jindřichův Hradec'!E:AJ,25,0)</f>
        <v xml:space="preserve">; </v>
      </c>
      <c r="F509" s="1" t="str">
        <f>VLOOKUP('Souhrnná tabulka'!A509,'ORP Jindřichův Hradec'!E:AJ,27,0)&amp;"; "&amp;VLOOKUP('Souhrnná tabulka'!A509,'ORP Jindřichův Hradec'!E:AJ,31,0)</f>
        <v xml:space="preserve">; </v>
      </c>
      <c r="G509" s="1" t="str">
        <f>"VO - "&amp;VLOOKUP('Souhrnná tabulka'!A509,'ORP Jindřichův Hradec'!E:AJ,20,0)&amp;"; vodovod - "&amp;VLOOKUP('Souhrnná tabulka'!A509,'ORP Jindřichův Hradec'!E:AJ,26,0)&amp;"; kanalizace - "&amp;VLOOKUP('Souhrnná tabulka'!A509,'ORP Jindřichův Hradec'!E:AJ,32,0)</f>
        <v xml:space="preserve">VO - ; vodovod - ; kanalizace - </v>
      </c>
    </row>
    <row r="510" spans="1:7" x14ac:dyDescent="0.25">
      <c r="A510" s="1">
        <v>509</v>
      </c>
      <c r="B510" s="1" t="s">
        <v>173</v>
      </c>
      <c r="C510" s="1" t="s">
        <v>281</v>
      </c>
      <c r="D510" s="1" t="str">
        <f>VLOOKUP('Souhrnná tabulka'!A510,'ORP Český Krumlov'!E:AJ,15,0)&amp;"; "&amp;VLOOKUP('Souhrnná tabulka'!A510,'ORP Český Krumlov'!E:AJ,19,0)</f>
        <v xml:space="preserve">; </v>
      </c>
      <c r="E510" s="1" t="str">
        <f>VLOOKUP('Souhrnná tabulka'!A510,'ORP Český Krumlov'!E:AJ,21,0)&amp;"; "&amp;VLOOKUP('Souhrnná tabulka'!A510,'ORP Český Krumlov'!E:AJ,25,0)</f>
        <v xml:space="preserve">; </v>
      </c>
      <c r="F510" s="1" t="str">
        <f>VLOOKUP('Souhrnná tabulka'!A510,'ORP Český Krumlov'!E:AJ,27,0)&amp;"; "&amp;VLOOKUP('Souhrnná tabulka'!A510,'ORP Český Krumlov'!E:AJ,31,0)</f>
        <v xml:space="preserve">; </v>
      </c>
      <c r="G510" s="1" t="str">
        <f>"VO - "&amp;VLOOKUP('Souhrnná tabulka'!A510,'ORP Český Krumlov'!E:AJ,20,0)&amp;"; vodovod - "&amp;VLOOKUP('Souhrnná tabulka'!A510,'ORP Český Krumlov'!E:AJ,26,0)&amp;"; kanalizace - "&amp;VLOOKUP('Souhrnná tabulka'!A510,'ORP Český Krumlov'!E:AJ,32,0)</f>
        <v xml:space="preserve">VO - ; vodovod - ; kanalizace - </v>
      </c>
    </row>
    <row r="511" spans="1:7" x14ac:dyDescent="0.25">
      <c r="A511" s="1">
        <v>510</v>
      </c>
      <c r="B511" s="1" t="s">
        <v>210</v>
      </c>
      <c r="C511" s="1" t="s">
        <v>201</v>
      </c>
      <c r="D511" s="1" t="str">
        <f>VLOOKUP('Souhrnná tabulka'!A511,'ORP České Budějovice'!E:AJ,15,0)&amp;"; "&amp;VLOOKUP('Souhrnná tabulka'!A511,'ORP České Budějovice'!E:AJ,19,0)</f>
        <v xml:space="preserve">; </v>
      </c>
      <c r="E511" s="1" t="str">
        <f>VLOOKUP('Souhrnná tabulka'!A511,'ORP České Budějovice'!E:AJ,21,0)&amp;"; "&amp;VLOOKUP('Souhrnná tabulka'!A511,'ORP České Budějovice'!E:AJ,25,0)</f>
        <v xml:space="preserve">; </v>
      </c>
      <c r="F511" s="1" t="str">
        <f>VLOOKUP('Souhrnná tabulka'!A511,'ORP České Budějovice'!E:AJ,27,0)&amp;"; "&amp;VLOOKUP('Souhrnná tabulka'!A511,'ORP České Budějovice'!E:AJ,31,0)</f>
        <v xml:space="preserve">; </v>
      </c>
      <c r="G511" s="1" t="str">
        <f>"VO - "&amp;VLOOKUP('Souhrnná tabulka'!A511,'ORP České Budějovice'!E:AJ,20,0)&amp;"; vodovod - "&amp;VLOOKUP('Souhrnná tabulka'!A511,'ORP České Budějovice'!E:AJ,26,0)&amp;"; kanalizace - "&amp;VLOOKUP('Souhrnná tabulka'!A511,'ORP České Budějovice'!E:AJ,32,0)</f>
        <v xml:space="preserve">VO - ; vodovod - ; kanalizace - </v>
      </c>
    </row>
    <row r="512" spans="1:7" x14ac:dyDescent="0.25">
      <c r="A512" s="1">
        <v>511</v>
      </c>
      <c r="B512" s="1" t="s">
        <v>362</v>
      </c>
      <c r="C512" s="1" t="s">
        <v>350</v>
      </c>
      <c r="D512" s="1" t="str">
        <f>VLOOKUP('Souhrnná tabulka'!A512,'ORP Strakonice'!E:AJ,15,0)&amp;"; "&amp;VLOOKUP('Souhrnná tabulka'!A512,'ORP Strakonice'!E:AJ,19,0)</f>
        <v xml:space="preserve">; </v>
      </c>
      <c r="E512" s="1" t="str">
        <f>VLOOKUP('Souhrnná tabulka'!A512,'ORP Strakonice'!E:AJ,21,0)&amp;"; "&amp;VLOOKUP('Souhrnná tabulka'!A512,'ORP Strakonice'!E:AJ,25,0)</f>
        <v xml:space="preserve">; </v>
      </c>
      <c r="F512" s="1" t="str">
        <f>VLOOKUP('Souhrnná tabulka'!A512,'ORP Strakonice'!E:AJ,27,0)&amp;"; "&amp;VLOOKUP('Souhrnná tabulka'!A512,'ORP Strakonice'!E:AJ,31,0)</f>
        <v xml:space="preserve">; </v>
      </c>
      <c r="G512" s="1" t="str">
        <f>"VO - "&amp;VLOOKUP('Souhrnná tabulka'!A512,'ORP Strakonice'!E:AJ,20,0)&amp;"; vodovod - "&amp;VLOOKUP('Souhrnná tabulka'!A512,'ORP Strakonice'!E:AJ,26,0)&amp;"; kanalizace - "&amp;VLOOKUP('Souhrnná tabulka'!A512,'ORP Strakonice'!E:AJ,32,0)</f>
        <v xml:space="preserve">VO - ; vodovod - ; kanalizace - </v>
      </c>
    </row>
    <row r="513" spans="1:7" x14ac:dyDescent="0.25">
      <c r="A513" s="1">
        <v>512</v>
      </c>
      <c r="B513" s="1" t="s">
        <v>306</v>
      </c>
      <c r="C513" s="1" t="s">
        <v>350</v>
      </c>
      <c r="D513" s="1" t="str">
        <f>VLOOKUP('Souhrnná tabulka'!A513,'ORP Strakonice'!E:AJ,15,0)&amp;"; "&amp;VLOOKUP('Souhrnná tabulka'!A513,'ORP Strakonice'!E:AJ,19,0)</f>
        <v xml:space="preserve">; </v>
      </c>
      <c r="E513" s="1" t="str">
        <f>VLOOKUP('Souhrnná tabulka'!A513,'ORP Strakonice'!E:AJ,21,0)&amp;"; "&amp;VLOOKUP('Souhrnná tabulka'!A513,'ORP Strakonice'!E:AJ,25,0)</f>
        <v xml:space="preserve">; </v>
      </c>
      <c r="F513" s="1" t="str">
        <f>VLOOKUP('Souhrnná tabulka'!A513,'ORP Strakonice'!E:AJ,27,0)&amp;"; "&amp;VLOOKUP('Souhrnná tabulka'!A513,'ORP Strakonice'!E:AJ,31,0)</f>
        <v xml:space="preserve">; </v>
      </c>
      <c r="G513" s="1" t="str">
        <f>"VO - "&amp;VLOOKUP('Souhrnná tabulka'!A513,'ORP Strakonice'!E:AJ,20,0)&amp;"; vodovod - "&amp;VLOOKUP('Souhrnná tabulka'!A513,'ORP Strakonice'!E:AJ,26,0)&amp;"; kanalizace - "&amp;VLOOKUP('Souhrnná tabulka'!A513,'ORP Strakonice'!E:AJ,32,0)</f>
        <v xml:space="preserve">VO - ; vodovod - ; kanalizace - </v>
      </c>
    </row>
    <row r="514" spans="1:7" x14ac:dyDescent="0.25">
      <c r="A514" s="1">
        <v>513</v>
      </c>
      <c r="B514" s="1" t="s">
        <v>296</v>
      </c>
      <c r="C514" s="1" t="s">
        <v>298</v>
      </c>
      <c r="D514" s="1" t="str">
        <f>VLOOKUP('Souhrnná tabulka'!A514,'ORP Dačice'!E:AJ,15,0)&amp;"; "&amp;VLOOKUP('Souhrnná tabulka'!A514,'ORP Dačice'!E:AJ,19,0)</f>
        <v xml:space="preserve">; </v>
      </c>
      <c r="E514" s="1" t="str">
        <f>VLOOKUP('Souhrnná tabulka'!A514,'ORP Dačice'!E:AJ,21,0)&amp;"; "&amp;VLOOKUP('Souhrnná tabulka'!A514,'ORP Dačice'!E:AJ,25,0)</f>
        <v xml:space="preserve">; </v>
      </c>
      <c r="F514" s="1" t="str">
        <f>VLOOKUP('Souhrnná tabulka'!A514,'ORP Dačice'!E:AJ,27,0)&amp;"; "&amp;VLOOKUP('Souhrnná tabulka'!A514,'ORP Dačice'!E:AJ,31,0)</f>
        <v xml:space="preserve">; </v>
      </c>
      <c r="G514" s="1" t="str">
        <f>"VO - "&amp;VLOOKUP('Souhrnná tabulka'!A514,'ORP Dačice'!E:AJ,20,0)&amp;"; vodovod - "&amp;VLOOKUP('Souhrnná tabulka'!A514,'ORP Dačice'!E:AJ,26,0)&amp;"; kanalizace - "&amp;VLOOKUP('Souhrnná tabulka'!A514,'ORP Dačice'!E:AJ,32,0)</f>
        <v xml:space="preserve">VO - ; vodovod - ; kanalizace - </v>
      </c>
    </row>
    <row r="515" spans="1:7" x14ac:dyDescent="0.25">
      <c r="A515" s="1">
        <v>514</v>
      </c>
      <c r="B515" s="1" t="s">
        <v>358</v>
      </c>
      <c r="C515" s="1" t="s">
        <v>350</v>
      </c>
      <c r="D515" s="1" t="str">
        <f>VLOOKUP('Souhrnná tabulka'!A515,'ORP Strakonice'!E:AJ,15,0)&amp;"; "&amp;VLOOKUP('Souhrnná tabulka'!A515,'ORP Strakonice'!E:AJ,19,0)</f>
        <v xml:space="preserve">; </v>
      </c>
      <c r="E515" s="1" t="str">
        <f>VLOOKUP('Souhrnná tabulka'!A515,'ORP Strakonice'!E:AJ,21,0)&amp;"; "&amp;VLOOKUP('Souhrnná tabulka'!A515,'ORP Strakonice'!E:AJ,25,0)</f>
        <v xml:space="preserve">; </v>
      </c>
      <c r="F515" s="1" t="str">
        <f>VLOOKUP('Souhrnná tabulka'!A515,'ORP Strakonice'!E:AJ,27,0)&amp;"; "&amp;VLOOKUP('Souhrnná tabulka'!A515,'ORP Strakonice'!E:AJ,31,0)</f>
        <v xml:space="preserve">; </v>
      </c>
      <c r="G515" s="1" t="str">
        <f>"VO - "&amp;VLOOKUP('Souhrnná tabulka'!A515,'ORP Strakonice'!E:AJ,20,0)&amp;"; vodovod - "&amp;VLOOKUP('Souhrnná tabulka'!A515,'ORP Strakonice'!E:AJ,26,0)&amp;"; kanalizace - "&amp;VLOOKUP('Souhrnná tabulka'!A515,'ORP Strakonice'!E:AJ,32,0)</f>
        <v xml:space="preserve">VO - ; vodovod - ; kanalizace - </v>
      </c>
    </row>
    <row r="516" spans="1:7" x14ac:dyDescent="0.25">
      <c r="A516" s="1">
        <v>515</v>
      </c>
      <c r="B516" s="1" t="s">
        <v>164</v>
      </c>
      <c r="C516" s="1" t="s">
        <v>201</v>
      </c>
      <c r="D516" s="1" t="str">
        <f>VLOOKUP('Souhrnná tabulka'!A516,'ORP České Budějovice'!E:AJ,15,0)&amp;"; "&amp;VLOOKUP('Souhrnná tabulka'!A516,'ORP České Budějovice'!E:AJ,19,0)</f>
        <v xml:space="preserve">; </v>
      </c>
      <c r="E516" s="1" t="str">
        <f>VLOOKUP('Souhrnná tabulka'!A516,'ORP České Budějovice'!E:AJ,21,0)&amp;"; "&amp;VLOOKUP('Souhrnná tabulka'!A516,'ORP České Budějovice'!E:AJ,25,0)</f>
        <v xml:space="preserve">; </v>
      </c>
      <c r="F516" s="1" t="str">
        <f>VLOOKUP('Souhrnná tabulka'!A516,'ORP České Budějovice'!E:AJ,27,0)&amp;"; "&amp;VLOOKUP('Souhrnná tabulka'!A516,'ORP České Budějovice'!E:AJ,31,0)</f>
        <v xml:space="preserve">; </v>
      </c>
      <c r="G516" s="1" t="str">
        <f>"VO - "&amp;VLOOKUP('Souhrnná tabulka'!A516,'ORP České Budějovice'!E:AJ,20,0)&amp;"; vodovod - "&amp;VLOOKUP('Souhrnná tabulka'!A516,'ORP České Budějovice'!E:AJ,26,0)&amp;"; kanalizace - "&amp;VLOOKUP('Souhrnná tabulka'!A516,'ORP České Budějovice'!E:AJ,32,0)</f>
        <v xml:space="preserve">VO - ; vodovod - ; kanalizace - </v>
      </c>
    </row>
    <row r="517" spans="1:7" x14ac:dyDescent="0.25">
      <c r="A517" s="1">
        <v>516</v>
      </c>
      <c r="B517" s="1" t="s">
        <v>160</v>
      </c>
      <c r="C517" s="1" t="s">
        <v>201</v>
      </c>
      <c r="D517" s="1" t="str">
        <f>VLOOKUP('Souhrnná tabulka'!A517,'ORP České Budějovice'!E:AJ,15,0)&amp;"; "&amp;VLOOKUP('Souhrnná tabulka'!A517,'ORP České Budějovice'!E:AJ,19,0)</f>
        <v xml:space="preserve">; </v>
      </c>
      <c r="E517" s="1" t="str">
        <f>VLOOKUP('Souhrnná tabulka'!A517,'ORP České Budějovice'!E:AJ,21,0)&amp;"; "&amp;VLOOKUP('Souhrnná tabulka'!A517,'ORP České Budějovice'!E:AJ,25,0)</f>
        <v xml:space="preserve">; </v>
      </c>
      <c r="F517" s="1" t="str">
        <f>VLOOKUP('Souhrnná tabulka'!A517,'ORP České Budějovice'!E:AJ,27,0)&amp;"; "&amp;VLOOKUP('Souhrnná tabulka'!A517,'ORP České Budějovice'!E:AJ,31,0)</f>
        <v xml:space="preserve">; </v>
      </c>
      <c r="G517" s="1" t="str">
        <f>"VO - "&amp;VLOOKUP('Souhrnná tabulka'!A517,'ORP České Budějovice'!E:AJ,20,0)&amp;"; vodovod - "&amp;VLOOKUP('Souhrnná tabulka'!A517,'ORP České Budějovice'!E:AJ,26,0)&amp;"; kanalizace - "&amp;VLOOKUP('Souhrnná tabulka'!A517,'ORP České Budějovice'!E:AJ,32,0)</f>
        <v xml:space="preserve">VO - ; vodovod - ; kanalizace - </v>
      </c>
    </row>
    <row r="518" spans="1:7" x14ac:dyDescent="0.25">
      <c r="A518" s="1">
        <v>517</v>
      </c>
      <c r="B518" s="1" t="s">
        <v>227</v>
      </c>
      <c r="C518" s="1" t="s">
        <v>226</v>
      </c>
      <c r="D518" s="1" t="str">
        <f>VLOOKUP('Souhrnná tabulka'!A518,'ORP Písek'!E:AJ,15,0)&amp;"; "&amp;VLOOKUP('Souhrnná tabulka'!A518,'ORP Písek'!E:AJ,19,0)</f>
        <v xml:space="preserve">; </v>
      </c>
      <c r="E518" s="1" t="str">
        <f>VLOOKUP('Souhrnná tabulka'!A518,'ORP Písek'!E:AJ,21,0)&amp;"; "&amp;VLOOKUP('Souhrnná tabulka'!A518,'ORP Písek'!E:AJ,25,0)</f>
        <v xml:space="preserve">; </v>
      </c>
      <c r="F518" s="1" t="str">
        <f>VLOOKUP('Souhrnná tabulka'!A518,'ORP Písek'!E:AJ,27,0)&amp;"; "&amp;VLOOKUP('Souhrnná tabulka'!A518,'ORP Písek'!E:AJ,31,0)</f>
        <v xml:space="preserve">; </v>
      </c>
      <c r="G518" s="1" t="str">
        <f>"VO - "&amp;VLOOKUP('Souhrnná tabulka'!A518,'ORP Písek'!E:AJ,20,0)&amp;"; vodovod - "&amp;VLOOKUP('Souhrnná tabulka'!A518,'ORP Písek'!E:AJ,26,0)&amp;"; kanalizace - "&amp;VLOOKUP('Souhrnná tabulka'!A518,'ORP Písek'!E:AJ,32,0)</f>
        <v xml:space="preserve">VO - ; vodovod - ; kanalizace - </v>
      </c>
    </row>
    <row r="519" spans="1:7" x14ac:dyDescent="0.25">
      <c r="A519" s="1">
        <v>518</v>
      </c>
      <c r="B519" s="1" t="s">
        <v>440</v>
      </c>
      <c r="C519" s="1" t="s">
        <v>226</v>
      </c>
      <c r="D519" s="1" t="str">
        <f>VLOOKUP('Souhrnná tabulka'!A519,'ORP Písek'!E:AJ,15,0)&amp;"; "&amp;VLOOKUP('Souhrnná tabulka'!A519,'ORP Písek'!E:AJ,19,0)</f>
        <v xml:space="preserve">; </v>
      </c>
      <c r="E519" s="1" t="str">
        <f>VLOOKUP('Souhrnná tabulka'!A519,'ORP Písek'!E:AJ,21,0)&amp;"; "&amp;VLOOKUP('Souhrnná tabulka'!A519,'ORP Písek'!E:AJ,25,0)</f>
        <v xml:space="preserve">; </v>
      </c>
      <c r="F519" s="1" t="str">
        <f>VLOOKUP('Souhrnná tabulka'!A519,'ORP Písek'!E:AJ,27,0)&amp;"; "&amp;VLOOKUP('Souhrnná tabulka'!A519,'ORP Písek'!E:AJ,31,0)</f>
        <v xml:space="preserve">; </v>
      </c>
      <c r="G519" s="1" t="str">
        <f>"VO - "&amp;VLOOKUP('Souhrnná tabulka'!A519,'ORP Písek'!E:AJ,20,0)&amp;"; vodovod - "&amp;VLOOKUP('Souhrnná tabulka'!A519,'ORP Písek'!E:AJ,26,0)&amp;"; kanalizace - "&amp;VLOOKUP('Souhrnná tabulka'!A519,'ORP Písek'!E:AJ,32,0)</f>
        <v xml:space="preserve">VO - ; vodovod - ; kanalizace - </v>
      </c>
    </row>
    <row r="520" spans="1:7" x14ac:dyDescent="0.25">
      <c r="A520" s="1">
        <v>519</v>
      </c>
      <c r="B520" s="1" t="s">
        <v>437</v>
      </c>
      <c r="C520" s="1" t="s">
        <v>226</v>
      </c>
      <c r="D520" s="1" t="str">
        <f>VLOOKUP('Souhrnná tabulka'!A520,'ORP Písek'!E:AJ,15,0)&amp;"; "&amp;VLOOKUP('Souhrnná tabulka'!A520,'ORP Písek'!E:AJ,19,0)</f>
        <v xml:space="preserve">; </v>
      </c>
      <c r="E520" s="1" t="str">
        <f>VLOOKUP('Souhrnná tabulka'!A520,'ORP Písek'!E:AJ,21,0)&amp;"; "&amp;VLOOKUP('Souhrnná tabulka'!A520,'ORP Písek'!E:AJ,25,0)</f>
        <v xml:space="preserve">; </v>
      </c>
      <c r="F520" s="1" t="str">
        <f>VLOOKUP('Souhrnná tabulka'!A520,'ORP Písek'!E:AJ,27,0)&amp;"; "&amp;VLOOKUP('Souhrnná tabulka'!A520,'ORP Písek'!E:AJ,31,0)</f>
        <v xml:space="preserve">; </v>
      </c>
      <c r="G520" s="1" t="str">
        <f>"VO - "&amp;VLOOKUP('Souhrnná tabulka'!A520,'ORP Písek'!E:AJ,20,0)&amp;"; vodovod - "&amp;VLOOKUP('Souhrnná tabulka'!A520,'ORP Písek'!E:AJ,26,0)&amp;"; kanalizace - "&amp;VLOOKUP('Souhrnná tabulka'!A520,'ORP Písek'!E:AJ,32,0)</f>
        <v xml:space="preserve">VO - ; vodovod - ; kanalizace - </v>
      </c>
    </row>
    <row r="521" spans="1:7" x14ac:dyDescent="0.25">
      <c r="A521" s="1">
        <v>520</v>
      </c>
      <c r="B521" s="1" t="s">
        <v>117</v>
      </c>
      <c r="C521" s="1" t="s">
        <v>201</v>
      </c>
      <c r="D521" s="1" t="str">
        <f>VLOOKUP('Souhrnná tabulka'!A521,'ORP České Budějovice'!E:AJ,15,0)&amp;"; "&amp;VLOOKUP('Souhrnná tabulka'!A521,'ORP České Budějovice'!E:AJ,19,0)</f>
        <v xml:space="preserve">; </v>
      </c>
      <c r="E521" s="1" t="str">
        <f>VLOOKUP('Souhrnná tabulka'!A521,'ORP České Budějovice'!E:AJ,21,0)&amp;"; "&amp;VLOOKUP('Souhrnná tabulka'!A521,'ORP České Budějovice'!E:AJ,25,0)</f>
        <v xml:space="preserve">; </v>
      </c>
      <c r="F521" s="1" t="str">
        <f>VLOOKUP('Souhrnná tabulka'!A521,'ORP České Budějovice'!E:AJ,27,0)&amp;"; "&amp;VLOOKUP('Souhrnná tabulka'!A521,'ORP České Budějovice'!E:AJ,31,0)</f>
        <v xml:space="preserve">; </v>
      </c>
      <c r="G521" s="1" t="str">
        <f>"VO - "&amp;VLOOKUP('Souhrnná tabulka'!A521,'ORP České Budějovice'!E:AJ,20,0)&amp;"; vodovod - "&amp;VLOOKUP('Souhrnná tabulka'!A521,'ORP České Budějovice'!E:AJ,26,0)&amp;"; kanalizace - "&amp;VLOOKUP('Souhrnná tabulka'!A521,'ORP České Budějovice'!E:AJ,32,0)</f>
        <v xml:space="preserve">VO - ; vodovod - ; kanalizace - </v>
      </c>
    </row>
    <row r="522" spans="1:7" x14ac:dyDescent="0.25">
      <c r="A522" s="1">
        <v>521</v>
      </c>
      <c r="B522" s="1" t="s">
        <v>355</v>
      </c>
      <c r="C522" s="1" t="s">
        <v>70</v>
      </c>
      <c r="D522" s="1" t="str">
        <f>VLOOKUP('Souhrnná tabulka'!A522,'ORP Blatná'!E:AJ,15,0)&amp;"; "&amp;VLOOKUP('Souhrnná tabulka'!A522,'ORP Blatná'!E:AJ,19,0)</f>
        <v xml:space="preserve">; </v>
      </c>
      <c r="E522" s="1" t="str">
        <f>VLOOKUP('Souhrnná tabulka'!A522,'ORP Blatná'!E:AJ,21,0)&amp;"; "&amp;VLOOKUP('Souhrnná tabulka'!A522,'ORP Blatná'!E:AJ,25,0)</f>
        <v xml:space="preserve">; </v>
      </c>
      <c r="F522" s="1" t="str">
        <f>VLOOKUP('Souhrnná tabulka'!A522,'ORP Blatná'!E:AJ,27,0)&amp;"; "&amp;VLOOKUP('Souhrnná tabulka'!A522,'ORP Blatná'!E:AJ,31,0)</f>
        <v xml:space="preserve">; </v>
      </c>
      <c r="G522" s="1" t="str">
        <f>"VO - "&amp;VLOOKUP('Souhrnná tabulka'!A522,'ORP Blatná'!E:AJ,20,0)&amp;"; vodovod - "&amp;VLOOKUP('Souhrnná tabulka'!A522,'ORP Blatná'!E:AJ,26,0)&amp;"; kanalizace - "&amp;VLOOKUP('Souhrnná tabulka'!A522,'ORP Blatná'!E:AJ,32,0)</f>
        <v xml:space="preserve">VO - ; vodovod - ; kanalizace - </v>
      </c>
    </row>
    <row r="523" spans="1:7" x14ac:dyDescent="0.25">
      <c r="A523" s="1">
        <v>522</v>
      </c>
      <c r="B523" s="1" t="s">
        <v>339</v>
      </c>
      <c r="C523" s="1" t="s">
        <v>428</v>
      </c>
      <c r="D523" s="1" t="str">
        <f>VLOOKUP('Souhrnná tabulka'!A523,'ORP Tábor'!E:AJ,15,0)&amp;"; "&amp;VLOOKUP('Souhrnná tabulka'!A523,'ORP Tábor'!E:AJ,19,0)</f>
        <v xml:space="preserve">; </v>
      </c>
      <c r="E523" s="1" t="str">
        <f>VLOOKUP('Souhrnná tabulka'!A523,'ORP Tábor'!E:AJ,21,0)&amp;"; "&amp;VLOOKUP('Souhrnná tabulka'!A523,'ORP Tábor'!E:AJ,25,0)</f>
        <v xml:space="preserve">; </v>
      </c>
      <c r="F523" s="1" t="str">
        <f>VLOOKUP('Souhrnná tabulka'!A523,'ORP Tábor'!E:AJ,27,0)&amp;"; "&amp;VLOOKUP('Souhrnná tabulka'!A523,'ORP Tábor'!E:AJ,31,0)</f>
        <v xml:space="preserve">; </v>
      </c>
      <c r="G523" s="1" t="str">
        <f>"VO - "&amp;VLOOKUP('Souhrnná tabulka'!A523,'ORP Tábor'!E:AJ,20,0)&amp;"; vodovod - "&amp;VLOOKUP('Souhrnná tabulka'!A523,'ORP Tábor'!E:AJ,26,0)&amp;"; kanalizace - "&amp;VLOOKUP('Souhrnná tabulka'!A523,'ORP Tábor'!E:AJ,32,0)</f>
        <v xml:space="preserve">VO - ; vodovod - ; kanalizace - </v>
      </c>
    </row>
    <row r="524" spans="1:7" x14ac:dyDescent="0.25">
      <c r="A524" s="1">
        <v>523</v>
      </c>
      <c r="B524" s="1" t="s">
        <v>213</v>
      </c>
      <c r="C524" s="1" t="s">
        <v>162</v>
      </c>
      <c r="D524" s="1" t="str">
        <f>VLOOKUP('Souhrnná tabulka'!A524,'ORP Trhové Sviny'!E:AJ,15,0)&amp;"; "&amp;VLOOKUP('Souhrnná tabulka'!A524,'ORP Trhové Sviny'!E:AJ,19,0)</f>
        <v xml:space="preserve">; </v>
      </c>
      <c r="E524" s="1" t="str">
        <f>VLOOKUP('Souhrnná tabulka'!A524,'ORP Trhové Sviny'!E:AJ,21,0)&amp;"; "&amp;VLOOKUP('Souhrnná tabulka'!A524,'ORP Trhové Sviny'!E:AJ,25,0)</f>
        <v xml:space="preserve">; </v>
      </c>
      <c r="F524" s="1" t="str">
        <f>VLOOKUP('Souhrnná tabulka'!A524,'ORP Trhové Sviny'!E:AJ,27,0)&amp;"; "&amp;VLOOKUP('Souhrnná tabulka'!A524,'ORP Trhové Sviny'!E:AJ,31,0)</f>
        <v xml:space="preserve">; </v>
      </c>
      <c r="G524" s="1" t="str">
        <f>"VO - "&amp;VLOOKUP('Souhrnná tabulka'!A524,'ORP Trhové Sviny'!E:AJ,20,0)&amp;"; vodovod - "&amp;VLOOKUP('Souhrnná tabulka'!A524,'ORP Trhové Sviny'!E:AJ,26,0)&amp;"; kanalizace - "&amp;VLOOKUP('Souhrnná tabulka'!A524,'ORP Trhové Sviny'!E:AJ,32,0)</f>
        <v xml:space="preserve">VO - ; vodovod - ; kanalizace - </v>
      </c>
    </row>
    <row r="525" spans="1:7" x14ac:dyDescent="0.25">
      <c r="A525" s="1">
        <v>524</v>
      </c>
      <c r="B525" s="1" t="s">
        <v>231</v>
      </c>
      <c r="C525" s="1" t="s">
        <v>483</v>
      </c>
      <c r="D525" s="1" t="str">
        <f>VLOOKUP('Souhrnná tabulka'!A525,'ORP Milevsko'!E:AJ,15,0)&amp;"; "&amp;VLOOKUP('Souhrnná tabulka'!A525,'ORP Milevsko'!E:AJ,19,0)</f>
        <v xml:space="preserve">; </v>
      </c>
      <c r="E525" s="1" t="str">
        <f>VLOOKUP('Souhrnná tabulka'!A525,'ORP Milevsko'!E:AJ,21,0)&amp;"; "&amp;VLOOKUP('Souhrnná tabulka'!A525,'ORP Milevsko'!E:AJ,25,0)</f>
        <v xml:space="preserve">; </v>
      </c>
      <c r="F525" s="1" t="str">
        <f>VLOOKUP('Souhrnná tabulka'!A525,'ORP Milevsko'!E:AJ,27,0)&amp;"; "&amp;VLOOKUP('Souhrnná tabulka'!A525,'ORP Milevsko'!E:AJ,31,0)</f>
        <v xml:space="preserve">; </v>
      </c>
      <c r="G525" s="1" t="str">
        <f>"VO - "&amp;VLOOKUP('Souhrnná tabulka'!A525,'ORP Milevsko'!E:AJ,20,0)&amp;"; vodovod - "&amp;VLOOKUP('Souhrnná tabulka'!A525,'ORP Milevsko'!E:AJ,26,0)&amp;"; kanalizace - "&amp;VLOOKUP('Souhrnná tabulka'!A525,'ORP Milevsko'!E:AJ,32,0)</f>
        <v xml:space="preserve">VO - ; vodovod - ; kanalizace - </v>
      </c>
    </row>
    <row r="526" spans="1:7" x14ac:dyDescent="0.25">
      <c r="A526" s="1">
        <v>525</v>
      </c>
      <c r="B526" s="1" t="s">
        <v>159</v>
      </c>
      <c r="C526" s="1" t="s">
        <v>205</v>
      </c>
      <c r="D526" s="1" t="str">
        <f>VLOOKUP('Souhrnná tabulka'!A526,'ORP Jindřichův Hradec'!E:AJ,15,0)&amp;"; "&amp;VLOOKUP('Souhrnná tabulka'!A526,'ORP Jindřichův Hradec'!E:AJ,19,0)</f>
        <v xml:space="preserve">; </v>
      </c>
      <c r="E526" s="1" t="str">
        <f>VLOOKUP('Souhrnná tabulka'!A526,'ORP Jindřichův Hradec'!E:AJ,21,0)&amp;"; "&amp;VLOOKUP('Souhrnná tabulka'!A526,'ORP Jindřichův Hradec'!E:AJ,25,0)</f>
        <v xml:space="preserve">; </v>
      </c>
      <c r="F526" s="1" t="str">
        <f>VLOOKUP('Souhrnná tabulka'!A526,'ORP Jindřichův Hradec'!E:AJ,27,0)&amp;"; "&amp;VLOOKUP('Souhrnná tabulka'!A526,'ORP Jindřichův Hradec'!E:AJ,31,0)</f>
        <v xml:space="preserve">; </v>
      </c>
      <c r="G526" s="1" t="str">
        <f>"VO - "&amp;VLOOKUP('Souhrnná tabulka'!A526,'ORP Jindřichův Hradec'!E:AJ,20,0)&amp;"; vodovod - "&amp;VLOOKUP('Souhrnná tabulka'!A526,'ORP Jindřichův Hradec'!E:AJ,26,0)&amp;"; kanalizace - "&amp;VLOOKUP('Souhrnná tabulka'!A526,'ORP Jindřichův Hradec'!E:AJ,32,0)</f>
        <v xml:space="preserve">VO - ; vodovod - ; kanalizace - </v>
      </c>
    </row>
    <row r="527" spans="1:7" x14ac:dyDescent="0.25">
      <c r="A527" s="1">
        <v>526</v>
      </c>
      <c r="B527" s="1" t="s">
        <v>285</v>
      </c>
      <c r="C527" s="1" t="s">
        <v>281</v>
      </c>
      <c r="D527" s="1" t="str">
        <f>VLOOKUP('Souhrnná tabulka'!A527,'ORP Český Krumlov'!E:AJ,15,0)&amp;"; "&amp;VLOOKUP('Souhrnná tabulka'!A527,'ORP Český Krumlov'!E:AJ,19,0)</f>
        <v xml:space="preserve">; </v>
      </c>
      <c r="E527" s="1" t="str">
        <f>VLOOKUP('Souhrnná tabulka'!A527,'ORP Český Krumlov'!E:AJ,21,0)&amp;"; "&amp;VLOOKUP('Souhrnná tabulka'!A527,'ORP Český Krumlov'!E:AJ,25,0)</f>
        <v xml:space="preserve">; </v>
      </c>
      <c r="F527" s="1" t="str">
        <f>VLOOKUP('Souhrnná tabulka'!A527,'ORP Český Krumlov'!E:AJ,27,0)&amp;"; "&amp;VLOOKUP('Souhrnná tabulka'!A527,'ORP Český Krumlov'!E:AJ,31,0)</f>
        <v xml:space="preserve">; </v>
      </c>
      <c r="G527" s="1" t="str">
        <f>"VO - "&amp;VLOOKUP('Souhrnná tabulka'!A527,'ORP Český Krumlov'!E:AJ,20,0)&amp;"; vodovod - "&amp;VLOOKUP('Souhrnná tabulka'!A527,'ORP Český Krumlov'!E:AJ,26,0)&amp;"; kanalizace - "&amp;VLOOKUP('Souhrnná tabulka'!A527,'ORP Český Krumlov'!E:AJ,32,0)</f>
        <v xml:space="preserve">VO - ; vodovod - ; kanalizace - </v>
      </c>
    </row>
    <row r="528" spans="1:7" x14ac:dyDescent="0.25">
      <c r="A528" s="1">
        <v>527</v>
      </c>
      <c r="B528" s="1" t="s">
        <v>170</v>
      </c>
      <c r="C528" s="1" t="s">
        <v>281</v>
      </c>
      <c r="D528" s="1" t="str">
        <f>VLOOKUP('Souhrnná tabulka'!A528,'ORP Český Krumlov'!E:AJ,15,0)&amp;"; "&amp;VLOOKUP('Souhrnná tabulka'!A528,'ORP Český Krumlov'!E:AJ,19,0)</f>
        <v xml:space="preserve">; </v>
      </c>
      <c r="E528" s="1" t="str">
        <f>VLOOKUP('Souhrnná tabulka'!A528,'ORP Český Krumlov'!E:AJ,21,0)&amp;"; "&amp;VLOOKUP('Souhrnná tabulka'!A528,'ORP Český Krumlov'!E:AJ,25,0)</f>
        <v xml:space="preserve">; </v>
      </c>
      <c r="F528" s="1" t="str">
        <f>VLOOKUP('Souhrnná tabulka'!A528,'ORP Český Krumlov'!E:AJ,27,0)&amp;"; "&amp;VLOOKUP('Souhrnná tabulka'!A528,'ORP Český Krumlov'!E:AJ,31,0)</f>
        <v xml:space="preserve">; </v>
      </c>
      <c r="G528" s="1" t="str">
        <f>"VO - "&amp;VLOOKUP('Souhrnná tabulka'!A528,'ORP Český Krumlov'!E:AJ,20,0)&amp;"; vodovod - "&amp;VLOOKUP('Souhrnná tabulka'!A528,'ORP Český Krumlov'!E:AJ,26,0)&amp;"; kanalizace - "&amp;VLOOKUP('Souhrnná tabulka'!A528,'ORP Český Krumlov'!E:AJ,32,0)</f>
        <v xml:space="preserve">VO - ; vodovod - ; kanalizace - </v>
      </c>
    </row>
    <row r="529" spans="1:7" x14ac:dyDescent="0.25">
      <c r="A529" s="1">
        <v>528</v>
      </c>
      <c r="B529" s="1" t="s">
        <v>168</v>
      </c>
      <c r="C529" s="1" t="s">
        <v>291</v>
      </c>
      <c r="D529" s="1" t="str">
        <f>VLOOKUP('Souhrnná tabulka'!A529,'ORP Týn nad Vltavou'!E:AJ,15,0)&amp;"; "&amp;VLOOKUP('Souhrnná tabulka'!A529,'ORP Týn nad Vltavou'!E:AJ,19,0)</f>
        <v xml:space="preserve">; </v>
      </c>
      <c r="E529" s="1" t="str">
        <f>VLOOKUP('Souhrnná tabulka'!A529,'ORP Týn nad Vltavou'!E:AJ,21,0)&amp;"; "&amp;VLOOKUP('Souhrnná tabulka'!A529,'ORP Týn nad Vltavou'!E:AJ,25,0)</f>
        <v xml:space="preserve">; </v>
      </c>
      <c r="F529" s="1" t="str">
        <f>VLOOKUP('Souhrnná tabulka'!A529,'ORP Týn nad Vltavou'!E:AJ,27,0)&amp;"; "&amp;VLOOKUP('Souhrnná tabulka'!A529,'ORP Týn nad Vltavou'!E:AJ,31,0)</f>
        <v xml:space="preserve">; </v>
      </c>
      <c r="G529" s="1" t="str">
        <f>"VO - "&amp;VLOOKUP('Souhrnná tabulka'!A529,'ORP Týn nad Vltavou'!E:AJ,20,0)&amp;"; vodovod - "&amp;VLOOKUP('Souhrnná tabulka'!A529,'ORP Týn nad Vltavou'!E:AJ,26,0)&amp;"; kanalizace - "&amp;VLOOKUP('Souhrnná tabulka'!A529,'ORP Týn nad Vltavou'!E:AJ,32,0)</f>
        <v xml:space="preserve">VO - ; vodovod - ; kanalizace - </v>
      </c>
    </row>
    <row r="530" spans="1:7" x14ac:dyDescent="0.25">
      <c r="A530" s="1">
        <v>529</v>
      </c>
      <c r="B530" s="1" t="s">
        <v>388</v>
      </c>
      <c r="C530" s="1" t="s">
        <v>236</v>
      </c>
      <c r="D530" s="1" t="str">
        <f>VLOOKUP('Souhrnná tabulka'!A530,'ORP Vimperk'!E:AJ,15,0)&amp;"; "&amp;VLOOKUP('Souhrnná tabulka'!A530,'ORP Vimperk'!E:AJ,19,0)</f>
        <v xml:space="preserve">; </v>
      </c>
      <c r="E530" s="1" t="str">
        <f>VLOOKUP('Souhrnná tabulka'!A530,'ORP Vimperk'!E:AJ,21,0)&amp;"; "&amp;VLOOKUP('Souhrnná tabulka'!A530,'ORP Vimperk'!E:AJ,25,0)</f>
        <v xml:space="preserve">; </v>
      </c>
      <c r="F530" s="1" t="str">
        <f>VLOOKUP('Souhrnná tabulka'!A530,'ORP Vimperk'!E:AJ,27,0)&amp;"; "&amp;VLOOKUP('Souhrnná tabulka'!A530,'ORP Vimperk'!E:AJ,31,0)</f>
        <v xml:space="preserve">; </v>
      </c>
      <c r="G530" s="1" t="str">
        <f>"VO - "&amp;VLOOKUP('Souhrnná tabulka'!A530,'ORP Vimperk'!E:AJ,20,0)&amp;"; vodovod - "&amp;VLOOKUP('Souhrnná tabulka'!A530,'ORP Vimperk'!E:AJ,26,0)&amp;"; kanalizace - "&amp;VLOOKUP('Souhrnná tabulka'!A530,'ORP Vimperk'!E:AJ,32,0)</f>
        <v xml:space="preserve">VO - ; vodovod - ; kanalizace - </v>
      </c>
    </row>
    <row r="531" spans="1:7" x14ac:dyDescent="0.25">
      <c r="A531" s="1">
        <v>530</v>
      </c>
      <c r="B531" s="1" t="s">
        <v>263</v>
      </c>
      <c r="C531" s="1" t="s">
        <v>281</v>
      </c>
      <c r="D531" s="1" t="str">
        <f>VLOOKUP('Souhrnná tabulka'!A531,'ORP Český Krumlov'!E:AJ,15,0)&amp;"; "&amp;VLOOKUP('Souhrnná tabulka'!A531,'ORP Český Krumlov'!E:AJ,19,0)</f>
        <v xml:space="preserve">; </v>
      </c>
      <c r="E531" s="1" t="str">
        <f>VLOOKUP('Souhrnná tabulka'!A531,'ORP Český Krumlov'!E:AJ,21,0)&amp;"; "&amp;VLOOKUP('Souhrnná tabulka'!A531,'ORP Český Krumlov'!E:AJ,25,0)</f>
        <v xml:space="preserve">; </v>
      </c>
      <c r="F531" s="1" t="str">
        <f>VLOOKUP('Souhrnná tabulka'!A531,'ORP Český Krumlov'!E:AJ,27,0)&amp;"; "&amp;VLOOKUP('Souhrnná tabulka'!A531,'ORP Český Krumlov'!E:AJ,31,0)</f>
        <v xml:space="preserve">; </v>
      </c>
      <c r="G531" s="1" t="str">
        <f>"VO - "&amp;VLOOKUP('Souhrnná tabulka'!A531,'ORP Český Krumlov'!E:AJ,20,0)&amp;"; vodovod - "&amp;VLOOKUP('Souhrnná tabulka'!A531,'ORP Český Krumlov'!E:AJ,26,0)&amp;"; kanalizace - "&amp;VLOOKUP('Souhrnná tabulka'!A531,'ORP Český Krumlov'!E:AJ,32,0)</f>
        <v xml:space="preserve">VO - ; vodovod - ; kanalizace - </v>
      </c>
    </row>
    <row r="532" spans="1:7" x14ac:dyDescent="0.25">
      <c r="A532" s="1">
        <v>531</v>
      </c>
      <c r="B532" s="1" t="s">
        <v>484</v>
      </c>
      <c r="C532" s="1" t="s">
        <v>226</v>
      </c>
      <c r="D532" s="1" t="str">
        <f>VLOOKUP('Souhrnná tabulka'!A532,'ORP Písek'!E:AJ,15,0)&amp;"; "&amp;VLOOKUP('Souhrnná tabulka'!A532,'ORP Písek'!E:AJ,19,0)</f>
        <v xml:space="preserve">; </v>
      </c>
      <c r="E532" s="1" t="str">
        <f>VLOOKUP('Souhrnná tabulka'!A532,'ORP Písek'!E:AJ,21,0)&amp;"; "&amp;VLOOKUP('Souhrnná tabulka'!A532,'ORP Písek'!E:AJ,25,0)</f>
        <v xml:space="preserve">; </v>
      </c>
      <c r="F532" s="1" t="str">
        <f>VLOOKUP('Souhrnná tabulka'!A532,'ORP Písek'!E:AJ,27,0)&amp;"; "&amp;VLOOKUP('Souhrnná tabulka'!A532,'ORP Písek'!E:AJ,31,0)</f>
        <v xml:space="preserve">; </v>
      </c>
      <c r="G532" s="1" t="str">
        <f>"VO - "&amp;VLOOKUP('Souhrnná tabulka'!A532,'ORP Písek'!E:AJ,20,0)&amp;"; vodovod - "&amp;VLOOKUP('Souhrnná tabulka'!A532,'ORP Písek'!E:AJ,26,0)&amp;"; kanalizace - "&amp;VLOOKUP('Souhrnná tabulka'!A532,'ORP Písek'!E:AJ,32,0)</f>
        <v xml:space="preserve">VO - ; vodovod - ; kanalizace - </v>
      </c>
    </row>
    <row r="533" spans="1:7" x14ac:dyDescent="0.25">
      <c r="A533" s="1">
        <v>532</v>
      </c>
      <c r="B533" s="1" t="s">
        <v>232</v>
      </c>
      <c r="C533" s="1" t="s">
        <v>70</v>
      </c>
      <c r="D533" s="1" t="str">
        <f>VLOOKUP('Souhrnná tabulka'!A533,'ORP Blatná'!E:AJ,15,0)&amp;"; "&amp;VLOOKUP('Souhrnná tabulka'!A533,'ORP Blatná'!E:AJ,19,0)</f>
        <v>10583; ortofoto, streetview</v>
      </c>
      <c r="E533" s="1" t="str">
        <f>VLOOKUP('Souhrnná tabulka'!A533,'ORP Blatná'!E:AJ,21,0)&amp;"; "&amp;VLOOKUP('Souhrnná tabulka'!A533,'ORP Blatná'!E:AJ,25,0)</f>
        <v>0; ÚAP</v>
      </c>
      <c r="F533" s="1" t="str">
        <f>VLOOKUP('Souhrnná tabulka'!A533,'ORP Blatná'!E:AJ,27,0)&amp;"; "&amp;VLOOKUP('Souhrnná tabulka'!A533,'ORP Blatná'!E:AJ,31,0)</f>
        <v>0; ÚAP</v>
      </c>
      <c r="G533" s="1" t="str">
        <f>"VO - "&amp;VLOOKUP('Souhrnná tabulka'!A533,'ORP Blatná'!E:AJ,20,0)&amp;"; vodovod - "&amp;VLOOKUP('Souhrnná tabulka'!A533,'ORP Blatná'!E:AJ,26,0)&amp;"; kanalizace - "&amp;VLOOKUP('Souhrnná tabulka'!A533,'ORP Blatná'!E:AJ,32,0)</f>
        <v>VO - obec; vodovod - ČEVAK + obec + studně (Důl, Němčice); kanalizace - ČEVAK + obec</v>
      </c>
    </row>
    <row r="534" spans="1:7" x14ac:dyDescent="0.25">
      <c r="A534" s="1">
        <v>533</v>
      </c>
      <c r="B534" s="1" t="s">
        <v>391</v>
      </c>
      <c r="C534" s="1" t="s">
        <v>478</v>
      </c>
      <c r="D534" s="1" t="str">
        <f>VLOOKUP('Souhrnná tabulka'!A534,'ORP Prachatice'!E:AJ,15,0)&amp;"; "&amp;VLOOKUP('Souhrnná tabulka'!A534,'ORP Prachatice'!E:AJ,19,0)</f>
        <v xml:space="preserve">; </v>
      </c>
      <c r="E534" s="1" t="str">
        <f>VLOOKUP('Souhrnná tabulka'!A534,'ORP Prachatice'!E:AJ,21,0)&amp;"; "&amp;VLOOKUP('Souhrnná tabulka'!A534,'ORP Prachatice'!E:AJ,25,0)</f>
        <v xml:space="preserve">; </v>
      </c>
      <c r="F534" s="1" t="str">
        <f>VLOOKUP('Souhrnná tabulka'!A534,'ORP Prachatice'!E:AJ,27,0)&amp;"; "&amp;VLOOKUP('Souhrnná tabulka'!A534,'ORP Prachatice'!E:AJ,31,0)</f>
        <v xml:space="preserve">; </v>
      </c>
      <c r="G534" s="1" t="str">
        <f>"VO - "&amp;VLOOKUP('Souhrnná tabulka'!A534,'ORP Prachatice'!E:AJ,20,0)&amp;"; vodovod - "&amp;VLOOKUP('Souhrnná tabulka'!A534,'ORP Prachatice'!E:AJ,26,0)&amp;"; kanalizace - "&amp;VLOOKUP('Souhrnná tabulka'!A534,'ORP Prachatice'!E:AJ,32,0)</f>
        <v xml:space="preserve">VO - ; vodovod - ; kanalizace - </v>
      </c>
    </row>
    <row r="535" spans="1:7" x14ac:dyDescent="0.25">
      <c r="A535" s="1">
        <v>534</v>
      </c>
      <c r="B535" s="1" t="s">
        <v>438</v>
      </c>
      <c r="C535" s="1" t="s">
        <v>226</v>
      </c>
      <c r="D535" s="1" t="str">
        <f>VLOOKUP('Souhrnná tabulka'!A535,'ORP Písek'!E:AJ,15,0)&amp;"; "&amp;VLOOKUP('Souhrnná tabulka'!A535,'ORP Písek'!E:AJ,19,0)</f>
        <v xml:space="preserve">; </v>
      </c>
      <c r="E535" s="1" t="str">
        <f>VLOOKUP('Souhrnná tabulka'!A535,'ORP Písek'!E:AJ,21,0)&amp;"; "&amp;VLOOKUP('Souhrnná tabulka'!A535,'ORP Písek'!E:AJ,25,0)</f>
        <v xml:space="preserve">; </v>
      </c>
      <c r="F535" s="1" t="str">
        <f>VLOOKUP('Souhrnná tabulka'!A535,'ORP Písek'!E:AJ,27,0)&amp;"; "&amp;VLOOKUP('Souhrnná tabulka'!A535,'ORP Písek'!E:AJ,31,0)</f>
        <v xml:space="preserve">; </v>
      </c>
      <c r="G535" s="1" t="str">
        <f>"VO - "&amp;VLOOKUP('Souhrnná tabulka'!A535,'ORP Písek'!E:AJ,20,0)&amp;"; vodovod - "&amp;VLOOKUP('Souhrnná tabulka'!A535,'ORP Písek'!E:AJ,26,0)&amp;"; kanalizace - "&amp;VLOOKUP('Souhrnná tabulka'!A535,'ORP Písek'!E:AJ,32,0)</f>
        <v xml:space="preserve">VO - ; vodovod - ; kanalizace - </v>
      </c>
    </row>
    <row r="536" spans="1:7" x14ac:dyDescent="0.25">
      <c r="A536" s="1">
        <v>535</v>
      </c>
      <c r="B536" s="1" t="s">
        <v>290</v>
      </c>
      <c r="C536" s="1" t="s">
        <v>281</v>
      </c>
      <c r="D536" s="1" t="str">
        <f>VLOOKUP('Souhrnná tabulka'!A536,'ORP Český Krumlov'!E:AJ,15,0)&amp;"; "&amp;VLOOKUP('Souhrnná tabulka'!A536,'ORP Český Krumlov'!E:AJ,19,0)</f>
        <v xml:space="preserve">; </v>
      </c>
      <c r="E536" s="1" t="str">
        <f>VLOOKUP('Souhrnná tabulka'!A536,'ORP Český Krumlov'!E:AJ,21,0)&amp;"; "&amp;VLOOKUP('Souhrnná tabulka'!A536,'ORP Český Krumlov'!E:AJ,25,0)</f>
        <v xml:space="preserve">; </v>
      </c>
      <c r="F536" s="1" t="str">
        <f>VLOOKUP('Souhrnná tabulka'!A536,'ORP Český Krumlov'!E:AJ,27,0)&amp;"; "&amp;VLOOKUP('Souhrnná tabulka'!A536,'ORP Český Krumlov'!E:AJ,31,0)</f>
        <v xml:space="preserve">; </v>
      </c>
      <c r="G536" s="1" t="str">
        <f>"VO - "&amp;VLOOKUP('Souhrnná tabulka'!A536,'ORP Český Krumlov'!E:AJ,20,0)&amp;"; vodovod - "&amp;VLOOKUP('Souhrnná tabulka'!A536,'ORP Český Krumlov'!E:AJ,26,0)&amp;"; kanalizace - "&amp;VLOOKUP('Souhrnná tabulka'!A536,'ORP Český Krumlov'!E:AJ,32,0)</f>
        <v xml:space="preserve">VO - ; vodovod - ; kanalizace - </v>
      </c>
    </row>
    <row r="537" spans="1:7" x14ac:dyDescent="0.25">
      <c r="A537" s="1">
        <v>536</v>
      </c>
      <c r="B537" s="1" t="s">
        <v>228</v>
      </c>
      <c r="C537" s="1" t="s">
        <v>483</v>
      </c>
      <c r="D537" s="1" t="str">
        <f>VLOOKUP('Souhrnná tabulka'!A537,'ORP Milevsko'!E:AJ,15,0)&amp;"; "&amp;VLOOKUP('Souhrnná tabulka'!A537,'ORP Milevsko'!E:AJ,19,0)</f>
        <v xml:space="preserve">; </v>
      </c>
      <c r="E537" s="1" t="str">
        <f>VLOOKUP('Souhrnná tabulka'!A537,'ORP Milevsko'!E:AJ,21,0)&amp;"; "&amp;VLOOKUP('Souhrnná tabulka'!A537,'ORP Milevsko'!E:AJ,25,0)</f>
        <v xml:space="preserve">; </v>
      </c>
      <c r="F537" s="1" t="str">
        <f>VLOOKUP('Souhrnná tabulka'!A537,'ORP Milevsko'!E:AJ,27,0)&amp;"; "&amp;VLOOKUP('Souhrnná tabulka'!A537,'ORP Milevsko'!E:AJ,31,0)</f>
        <v xml:space="preserve">; </v>
      </c>
      <c r="G537" s="1" t="str">
        <f>"VO - "&amp;VLOOKUP('Souhrnná tabulka'!A537,'ORP Milevsko'!E:AJ,20,0)&amp;"; vodovod - "&amp;VLOOKUP('Souhrnná tabulka'!A537,'ORP Milevsko'!E:AJ,26,0)&amp;"; kanalizace - "&amp;VLOOKUP('Souhrnná tabulka'!A537,'ORP Milevsko'!E:AJ,32,0)</f>
        <v xml:space="preserve">VO - ; vodovod - ; kanalizace - </v>
      </c>
    </row>
    <row r="538" spans="1:7" x14ac:dyDescent="0.25">
      <c r="A538" s="1">
        <v>537</v>
      </c>
      <c r="B538" s="1" t="s">
        <v>393</v>
      </c>
      <c r="C538" s="1" t="s">
        <v>350</v>
      </c>
      <c r="D538" s="1" t="str">
        <f>VLOOKUP('Souhrnná tabulka'!A538,'ORP Strakonice'!E:AJ,15,0)&amp;"; "&amp;VLOOKUP('Souhrnná tabulka'!A538,'ORP Strakonice'!E:AJ,19,0)</f>
        <v xml:space="preserve">; </v>
      </c>
      <c r="E538" s="1" t="str">
        <f>VLOOKUP('Souhrnná tabulka'!A538,'ORP Strakonice'!E:AJ,21,0)&amp;"; "&amp;VLOOKUP('Souhrnná tabulka'!A538,'ORP Strakonice'!E:AJ,25,0)</f>
        <v xml:space="preserve">; </v>
      </c>
      <c r="F538" s="1" t="str">
        <f>VLOOKUP('Souhrnná tabulka'!A538,'ORP Strakonice'!E:AJ,27,0)&amp;"; "&amp;VLOOKUP('Souhrnná tabulka'!A538,'ORP Strakonice'!E:AJ,31,0)</f>
        <v xml:space="preserve">; </v>
      </c>
      <c r="G538" s="1" t="str">
        <f>"VO - "&amp;VLOOKUP('Souhrnná tabulka'!A538,'ORP Strakonice'!E:AJ,20,0)&amp;"; vodovod - "&amp;VLOOKUP('Souhrnná tabulka'!A538,'ORP Strakonice'!E:AJ,26,0)&amp;"; kanalizace - "&amp;VLOOKUP('Souhrnná tabulka'!A538,'ORP Strakonice'!E:AJ,32,0)</f>
        <v xml:space="preserve">VO - ; vodovod - ; kanalizace - </v>
      </c>
    </row>
    <row r="539" spans="1:7" x14ac:dyDescent="0.25">
      <c r="A539" s="1">
        <v>538</v>
      </c>
      <c r="B539" s="1" t="s">
        <v>220</v>
      </c>
      <c r="C539" s="1" t="s">
        <v>201</v>
      </c>
      <c r="D539" s="1" t="str">
        <f>VLOOKUP('Souhrnná tabulka'!A539,'ORP České Budějovice'!E:AJ,15,0)&amp;"; "&amp;VLOOKUP('Souhrnná tabulka'!A539,'ORP České Budějovice'!E:AJ,19,0)</f>
        <v xml:space="preserve">; </v>
      </c>
      <c r="E539" s="1" t="str">
        <f>VLOOKUP('Souhrnná tabulka'!A539,'ORP České Budějovice'!E:AJ,21,0)&amp;"; "&amp;VLOOKUP('Souhrnná tabulka'!A539,'ORP České Budějovice'!E:AJ,25,0)</f>
        <v xml:space="preserve">; </v>
      </c>
      <c r="F539" s="1" t="str">
        <f>VLOOKUP('Souhrnná tabulka'!A539,'ORP České Budějovice'!E:AJ,27,0)&amp;"; "&amp;VLOOKUP('Souhrnná tabulka'!A539,'ORP České Budějovice'!E:AJ,31,0)</f>
        <v xml:space="preserve">; </v>
      </c>
      <c r="G539" s="1" t="str">
        <f>"VO - "&amp;VLOOKUP('Souhrnná tabulka'!A539,'ORP České Budějovice'!E:AJ,20,0)&amp;"; vodovod - "&amp;VLOOKUP('Souhrnná tabulka'!A539,'ORP České Budějovice'!E:AJ,26,0)&amp;"; kanalizace - "&amp;VLOOKUP('Souhrnná tabulka'!A539,'ORP České Budějovice'!E:AJ,32,0)</f>
        <v xml:space="preserve">VO - ; vodovod - ; kanalizace - </v>
      </c>
    </row>
    <row r="540" spans="1:7" x14ac:dyDescent="0.25">
      <c r="A540" s="1">
        <v>539</v>
      </c>
      <c r="B540" s="1" t="s">
        <v>321</v>
      </c>
      <c r="C540" s="1" t="s">
        <v>350</v>
      </c>
      <c r="D540" s="1" t="str">
        <f>VLOOKUP('Souhrnná tabulka'!A540,'ORP Strakonice'!E:AJ,15,0)&amp;"; "&amp;VLOOKUP('Souhrnná tabulka'!A540,'ORP Strakonice'!E:AJ,19,0)</f>
        <v xml:space="preserve">; </v>
      </c>
      <c r="E540" s="1" t="str">
        <f>VLOOKUP('Souhrnná tabulka'!A540,'ORP Strakonice'!E:AJ,21,0)&amp;"; "&amp;VLOOKUP('Souhrnná tabulka'!A540,'ORP Strakonice'!E:AJ,25,0)</f>
        <v xml:space="preserve">; </v>
      </c>
      <c r="F540" s="1" t="str">
        <f>VLOOKUP('Souhrnná tabulka'!A540,'ORP Strakonice'!E:AJ,27,0)&amp;"; "&amp;VLOOKUP('Souhrnná tabulka'!A540,'ORP Strakonice'!E:AJ,31,0)</f>
        <v xml:space="preserve">; </v>
      </c>
      <c r="G540" s="1" t="str">
        <f>"VO - "&amp;VLOOKUP('Souhrnná tabulka'!A540,'ORP Strakonice'!E:AJ,20,0)&amp;"; vodovod - "&amp;VLOOKUP('Souhrnná tabulka'!A540,'ORP Strakonice'!E:AJ,26,0)&amp;"; kanalizace - "&amp;VLOOKUP('Souhrnná tabulka'!A540,'ORP Strakonice'!E:AJ,32,0)</f>
        <v xml:space="preserve">VO - ; vodovod - ; kanalizace - </v>
      </c>
    </row>
    <row r="541" spans="1:7" x14ac:dyDescent="0.25">
      <c r="A541" s="1">
        <v>540</v>
      </c>
      <c r="B541" s="1" t="s">
        <v>289</v>
      </c>
      <c r="C541" s="1" t="s">
        <v>281</v>
      </c>
      <c r="D541" s="1" t="str">
        <f>VLOOKUP('Souhrnná tabulka'!A541,'ORP Český Krumlov'!E:AJ,15,0)&amp;"; "&amp;VLOOKUP('Souhrnná tabulka'!A541,'ORP Český Krumlov'!E:AJ,19,0)</f>
        <v xml:space="preserve">; </v>
      </c>
      <c r="E541" s="1" t="str">
        <f>VLOOKUP('Souhrnná tabulka'!A541,'ORP Český Krumlov'!E:AJ,21,0)&amp;"; "&amp;VLOOKUP('Souhrnná tabulka'!A541,'ORP Český Krumlov'!E:AJ,25,0)</f>
        <v xml:space="preserve">; </v>
      </c>
      <c r="F541" s="1" t="str">
        <f>VLOOKUP('Souhrnná tabulka'!A541,'ORP Český Krumlov'!E:AJ,27,0)&amp;"; "&amp;VLOOKUP('Souhrnná tabulka'!A541,'ORP Český Krumlov'!E:AJ,31,0)</f>
        <v xml:space="preserve">; </v>
      </c>
      <c r="G541" s="1" t="str">
        <f>"VO - "&amp;VLOOKUP('Souhrnná tabulka'!A541,'ORP Český Krumlov'!E:AJ,20,0)&amp;"; vodovod - "&amp;VLOOKUP('Souhrnná tabulka'!A541,'ORP Český Krumlov'!E:AJ,26,0)&amp;"; kanalizace - "&amp;VLOOKUP('Souhrnná tabulka'!A541,'ORP Český Krumlov'!E:AJ,32,0)</f>
        <v xml:space="preserve">VO - ; vodovod - ; kanalizace - </v>
      </c>
    </row>
    <row r="542" spans="1:7" x14ac:dyDescent="0.25">
      <c r="A542" s="1">
        <v>541</v>
      </c>
      <c r="B542" s="1" t="s">
        <v>224</v>
      </c>
      <c r="C542" s="1" t="s">
        <v>483</v>
      </c>
      <c r="D542" s="1" t="str">
        <f>VLOOKUP('Souhrnná tabulka'!A542,'ORP Milevsko'!E:AJ,15,0)&amp;"; "&amp;VLOOKUP('Souhrnná tabulka'!A542,'ORP Milevsko'!E:AJ,19,0)</f>
        <v xml:space="preserve">; </v>
      </c>
      <c r="E542" s="1" t="str">
        <f>VLOOKUP('Souhrnná tabulka'!A542,'ORP Milevsko'!E:AJ,21,0)&amp;"; "&amp;VLOOKUP('Souhrnná tabulka'!A542,'ORP Milevsko'!E:AJ,25,0)</f>
        <v xml:space="preserve">; </v>
      </c>
      <c r="F542" s="1" t="str">
        <f>VLOOKUP('Souhrnná tabulka'!A542,'ORP Milevsko'!E:AJ,27,0)&amp;"; "&amp;VLOOKUP('Souhrnná tabulka'!A542,'ORP Milevsko'!E:AJ,31,0)</f>
        <v xml:space="preserve">; </v>
      </c>
      <c r="G542" s="1" t="str">
        <f>"VO - "&amp;VLOOKUP('Souhrnná tabulka'!A542,'ORP Milevsko'!E:AJ,20,0)&amp;"; vodovod - "&amp;VLOOKUP('Souhrnná tabulka'!A542,'ORP Milevsko'!E:AJ,26,0)&amp;"; kanalizace - "&amp;VLOOKUP('Souhrnná tabulka'!A542,'ORP Milevsko'!E:AJ,32,0)</f>
        <v xml:space="preserve">VO - ; vodovod - ; kanalizace - </v>
      </c>
    </row>
    <row r="543" spans="1:7" x14ac:dyDescent="0.25">
      <c r="A543" s="1">
        <v>542</v>
      </c>
      <c r="B543" s="1" t="s">
        <v>175</v>
      </c>
      <c r="C543" s="1" t="s">
        <v>201</v>
      </c>
      <c r="D543" s="22" t="s">
        <v>622</v>
      </c>
      <c r="E543" s="22" t="s">
        <v>622</v>
      </c>
      <c r="F543" s="22" t="s">
        <v>622</v>
      </c>
      <c r="G543" s="22" t="s">
        <v>622</v>
      </c>
    </row>
    <row r="544" spans="1:7" x14ac:dyDescent="0.25">
      <c r="A544" s="1">
        <v>543</v>
      </c>
      <c r="B544" s="1" t="s">
        <v>269</v>
      </c>
      <c r="C544" s="1" t="s">
        <v>265</v>
      </c>
      <c r="D544" s="1" t="str">
        <f>VLOOKUP('Souhrnná tabulka'!A544,'ORP Kaplice'!E:AJ,15,0)&amp;"; "&amp;VLOOKUP('Souhrnná tabulka'!A544,'ORP Kaplice'!E:AJ,19,0)</f>
        <v xml:space="preserve">; </v>
      </c>
      <c r="E544" s="1" t="str">
        <f>VLOOKUP('Souhrnná tabulka'!A544,'ORP Kaplice'!E:AJ,21,0)&amp;"; "&amp;VLOOKUP('Souhrnná tabulka'!A544,'ORP Kaplice'!E:AJ,25,0)</f>
        <v xml:space="preserve">; </v>
      </c>
      <c r="F544" s="1" t="str">
        <f>VLOOKUP('Souhrnná tabulka'!A544,'ORP Kaplice'!E:AJ,27,0)&amp;"; "&amp;VLOOKUP('Souhrnná tabulka'!A544,'ORP Kaplice'!E:AJ,31,0)</f>
        <v xml:space="preserve">; </v>
      </c>
      <c r="G544" s="1" t="str">
        <f>"VO - "&amp;VLOOKUP('Souhrnná tabulka'!A544,'ORP Kaplice'!E:AJ,20,0)&amp;"; vodovod - "&amp;VLOOKUP('Souhrnná tabulka'!A544,'ORP Kaplice'!E:AJ,26,0)&amp;"; kanalizace - "&amp;VLOOKUP('Souhrnná tabulka'!A544,'ORP Kaplice'!E:AJ,32,0)</f>
        <v xml:space="preserve">VO - ; vodovod - ; kanalizace - </v>
      </c>
    </row>
    <row r="545" spans="1:7" x14ac:dyDescent="0.25">
      <c r="A545" s="1">
        <v>544</v>
      </c>
      <c r="B545" s="1" t="s">
        <v>338</v>
      </c>
      <c r="C545" s="1" t="s">
        <v>428</v>
      </c>
      <c r="D545" s="1" t="str">
        <f>VLOOKUP('Souhrnná tabulka'!A545,'ORP Tábor'!E:AJ,15,0)&amp;"; "&amp;VLOOKUP('Souhrnná tabulka'!A545,'ORP Tábor'!E:AJ,19,0)</f>
        <v xml:space="preserve">; </v>
      </c>
      <c r="E545" s="1" t="str">
        <f>VLOOKUP('Souhrnná tabulka'!A545,'ORP Tábor'!E:AJ,21,0)&amp;"; "&amp;VLOOKUP('Souhrnná tabulka'!A545,'ORP Tábor'!E:AJ,25,0)</f>
        <v xml:space="preserve">; </v>
      </c>
      <c r="F545" s="1" t="str">
        <f>VLOOKUP('Souhrnná tabulka'!A545,'ORP Tábor'!E:AJ,27,0)&amp;"; "&amp;VLOOKUP('Souhrnná tabulka'!A545,'ORP Tábor'!E:AJ,31,0)</f>
        <v xml:space="preserve">; </v>
      </c>
      <c r="G545" s="1" t="str">
        <f>"VO - "&amp;VLOOKUP('Souhrnná tabulka'!A545,'ORP Tábor'!E:AJ,20,0)&amp;"; vodovod - "&amp;VLOOKUP('Souhrnná tabulka'!A545,'ORP Tábor'!E:AJ,26,0)&amp;"; kanalizace - "&amp;VLOOKUP('Souhrnná tabulka'!A545,'ORP Tábor'!E:AJ,32,0)</f>
        <v xml:space="preserve">VO - ; vodovod - ; kanalizace - </v>
      </c>
    </row>
    <row r="546" spans="1:7" x14ac:dyDescent="0.25">
      <c r="A546" s="1">
        <v>545</v>
      </c>
      <c r="B546" s="1" t="s">
        <v>288</v>
      </c>
      <c r="C546" s="1" t="s">
        <v>265</v>
      </c>
      <c r="D546" s="1" t="str">
        <f>VLOOKUP('Souhrnná tabulka'!A546,'ORP Kaplice'!E:AJ,15,0)&amp;"; "&amp;VLOOKUP('Souhrnná tabulka'!A546,'ORP Kaplice'!E:AJ,19,0)</f>
        <v xml:space="preserve">; </v>
      </c>
      <c r="E546" s="1" t="str">
        <f>VLOOKUP('Souhrnná tabulka'!A546,'ORP Kaplice'!E:AJ,21,0)&amp;"; "&amp;VLOOKUP('Souhrnná tabulka'!A546,'ORP Kaplice'!E:AJ,25,0)</f>
        <v xml:space="preserve">; </v>
      </c>
      <c r="F546" s="1" t="str">
        <f>VLOOKUP('Souhrnná tabulka'!A546,'ORP Kaplice'!E:AJ,27,0)&amp;"; "&amp;VLOOKUP('Souhrnná tabulka'!A546,'ORP Kaplice'!E:AJ,31,0)</f>
        <v xml:space="preserve">; </v>
      </c>
      <c r="G546" s="1" t="str">
        <f>"VO - "&amp;VLOOKUP('Souhrnná tabulka'!A546,'ORP Kaplice'!E:AJ,20,0)&amp;"; vodovod - "&amp;VLOOKUP('Souhrnná tabulka'!A546,'ORP Kaplice'!E:AJ,26,0)&amp;"; kanalizace - "&amp;VLOOKUP('Souhrnná tabulka'!A546,'ORP Kaplice'!E:AJ,32,0)</f>
        <v xml:space="preserve">VO - ; vodovod - ; kanalizace - </v>
      </c>
    </row>
    <row r="547" spans="1:7" x14ac:dyDescent="0.25">
      <c r="A547" s="1">
        <v>546</v>
      </c>
      <c r="B547" s="1" t="s">
        <v>157</v>
      </c>
      <c r="C547" s="1" t="s">
        <v>201</v>
      </c>
      <c r="D547" s="1" t="str">
        <f>VLOOKUP('Souhrnná tabulka'!A547,'ORP České Budějovice'!E:AJ,15,0)&amp;"; "&amp;VLOOKUP('Souhrnná tabulka'!A547,'ORP České Budějovice'!E:AJ,19,0)</f>
        <v xml:space="preserve">; </v>
      </c>
      <c r="E547" s="1" t="str">
        <f>VLOOKUP('Souhrnná tabulka'!A547,'ORP České Budějovice'!E:AJ,21,0)&amp;"; "&amp;VLOOKUP('Souhrnná tabulka'!A547,'ORP České Budějovice'!E:AJ,25,0)</f>
        <v xml:space="preserve">; </v>
      </c>
      <c r="F547" s="1" t="str">
        <f>VLOOKUP('Souhrnná tabulka'!A547,'ORP České Budějovice'!E:AJ,27,0)&amp;"; "&amp;VLOOKUP('Souhrnná tabulka'!A547,'ORP České Budějovice'!E:AJ,31,0)</f>
        <v xml:space="preserve">; </v>
      </c>
      <c r="G547" s="1" t="str">
        <f>"VO - "&amp;VLOOKUP('Souhrnná tabulka'!A547,'ORP České Budějovice'!E:AJ,20,0)&amp;"; vodovod - "&amp;VLOOKUP('Souhrnná tabulka'!A547,'ORP České Budějovice'!E:AJ,26,0)&amp;"; kanalizace - "&amp;VLOOKUP('Souhrnná tabulka'!A547,'ORP České Budějovice'!E:AJ,32,0)</f>
        <v xml:space="preserve">VO - ; vodovod - ; kanalizace - </v>
      </c>
    </row>
    <row r="548" spans="1:7" x14ac:dyDescent="0.25">
      <c r="A548" s="1">
        <v>547</v>
      </c>
      <c r="B548" s="1" t="s">
        <v>331</v>
      </c>
      <c r="C548" s="1" t="s">
        <v>478</v>
      </c>
      <c r="D548" s="1" t="str">
        <f>VLOOKUP('Souhrnná tabulka'!A548,'ORP Prachatice'!E:AJ,15,0)&amp;"; "&amp;VLOOKUP('Souhrnná tabulka'!A548,'ORP Prachatice'!E:AJ,19,0)</f>
        <v xml:space="preserve">; </v>
      </c>
      <c r="E548" s="1" t="str">
        <f>VLOOKUP('Souhrnná tabulka'!A548,'ORP Prachatice'!E:AJ,21,0)&amp;"; "&amp;VLOOKUP('Souhrnná tabulka'!A548,'ORP Prachatice'!E:AJ,25,0)</f>
        <v xml:space="preserve">; </v>
      </c>
      <c r="F548" s="1" t="str">
        <f>VLOOKUP('Souhrnná tabulka'!A548,'ORP Prachatice'!E:AJ,27,0)&amp;"; "&amp;VLOOKUP('Souhrnná tabulka'!A548,'ORP Prachatice'!E:AJ,31,0)</f>
        <v xml:space="preserve">; </v>
      </c>
      <c r="G548" s="1" t="str">
        <f>"VO - "&amp;VLOOKUP('Souhrnná tabulka'!A548,'ORP Prachatice'!E:AJ,20,0)&amp;"; vodovod - "&amp;VLOOKUP('Souhrnná tabulka'!A548,'ORP Prachatice'!E:AJ,26,0)&amp;"; kanalizace - "&amp;VLOOKUP('Souhrnná tabulka'!A548,'ORP Prachatice'!E:AJ,32,0)</f>
        <v xml:space="preserve">VO - ; vodovod - ; kanalizace - </v>
      </c>
    </row>
    <row r="549" spans="1:7" x14ac:dyDescent="0.25">
      <c r="A549" s="1">
        <v>548</v>
      </c>
      <c r="B549" s="1" t="s">
        <v>235</v>
      </c>
      <c r="C549" s="1" t="s">
        <v>236</v>
      </c>
      <c r="D549" s="1" t="str">
        <f>VLOOKUP('Souhrnná tabulka'!A549,'ORP Vimperk'!E:AJ,15,0)&amp;"; "&amp;VLOOKUP('Souhrnná tabulka'!A549,'ORP Vimperk'!E:AJ,19,0)</f>
        <v xml:space="preserve">; </v>
      </c>
      <c r="E549" s="1" t="str">
        <f>VLOOKUP('Souhrnná tabulka'!A549,'ORP Vimperk'!E:AJ,21,0)&amp;"; "&amp;VLOOKUP('Souhrnná tabulka'!A549,'ORP Vimperk'!E:AJ,25,0)</f>
        <v xml:space="preserve">; </v>
      </c>
      <c r="F549" s="1" t="str">
        <f>VLOOKUP('Souhrnná tabulka'!A549,'ORP Vimperk'!E:AJ,27,0)&amp;"; "&amp;VLOOKUP('Souhrnná tabulka'!A549,'ORP Vimperk'!E:AJ,31,0)</f>
        <v xml:space="preserve">; </v>
      </c>
      <c r="G549" s="1" t="str">
        <f>"VO - "&amp;VLOOKUP('Souhrnná tabulka'!A549,'ORP Vimperk'!E:AJ,20,0)&amp;"; vodovod - "&amp;VLOOKUP('Souhrnná tabulka'!A549,'ORP Vimperk'!E:AJ,26,0)&amp;"; kanalizace - "&amp;VLOOKUP('Souhrnná tabulka'!A549,'ORP Vimperk'!E:AJ,32,0)</f>
        <v xml:space="preserve">VO - ; vodovod - ; kanalizace - </v>
      </c>
    </row>
    <row r="550" spans="1:7" x14ac:dyDescent="0.25">
      <c r="A550" s="1">
        <v>549</v>
      </c>
      <c r="B550" s="1" t="s">
        <v>445</v>
      </c>
      <c r="C550" s="1" t="s">
        <v>205</v>
      </c>
      <c r="D550" s="1" t="str">
        <f>VLOOKUP('Souhrnná tabulka'!A550,'ORP Jindřichův Hradec'!E:AJ,15,0)&amp;"; "&amp;VLOOKUP('Souhrnná tabulka'!A550,'ORP Jindřichův Hradec'!E:AJ,19,0)</f>
        <v xml:space="preserve">; </v>
      </c>
      <c r="E550" s="1" t="str">
        <f>VLOOKUP('Souhrnná tabulka'!A550,'ORP Jindřichův Hradec'!E:AJ,21,0)&amp;"; "&amp;VLOOKUP('Souhrnná tabulka'!A550,'ORP Jindřichův Hradec'!E:AJ,25,0)</f>
        <v xml:space="preserve">; </v>
      </c>
      <c r="F550" s="1" t="str">
        <f>VLOOKUP('Souhrnná tabulka'!A550,'ORP Jindřichův Hradec'!E:AJ,27,0)&amp;"; "&amp;VLOOKUP('Souhrnná tabulka'!A550,'ORP Jindřichův Hradec'!E:AJ,31,0)</f>
        <v xml:space="preserve">; </v>
      </c>
      <c r="G550" s="1" t="str">
        <f>"VO - "&amp;VLOOKUP('Souhrnná tabulka'!A550,'ORP Jindřichův Hradec'!E:AJ,20,0)&amp;"; vodovod - "&amp;VLOOKUP('Souhrnná tabulka'!A550,'ORP Jindřichův Hradec'!E:AJ,26,0)&amp;"; kanalizace - "&amp;VLOOKUP('Souhrnná tabulka'!A550,'ORP Jindřichův Hradec'!E:AJ,32,0)</f>
        <v xml:space="preserve">VO - ; vodovod - ; kanalizace - </v>
      </c>
    </row>
    <row r="551" spans="1:7" x14ac:dyDescent="0.25">
      <c r="A551" s="1">
        <v>550</v>
      </c>
      <c r="B551" s="1" t="s">
        <v>479</v>
      </c>
      <c r="C551" s="1" t="s">
        <v>483</v>
      </c>
      <c r="D551" s="1" t="str">
        <f>VLOOKUP('Souhrnná tabulka'!A551,'ORP Milevsko'!E:AJ,15,0)&amp;"; "&amp;VLOOKUP('Souhrnná tabulka'!A551,'ORP Milevsko'!E:AJ,19,0)</f>
        <v xml:space="preserve">; </v>
      </c>
      <c r="E551" s="1" t="str">
        <f>VLOOKUP('Souhrnná tabulka'!A551,'ORP Milevsko'!E:AJ,21,0)&amp;"; "&amp;VLOOKUP('Souhrnná tabulka'!A551,'ORP Milevsko'!E:AJ,25,0)</f>
        <v xml:space="preserve">; </v>
      </c>
      <c r="F551" s="1" t="str">
        <f>VLOOKUP('Souhrnná tabulka'!A551,'ORP Milevsko'!E:AJ,27,0)&amp;"; "&amp;VLOOKUP('Souhrnná tabulka'!A551,'ORP Milevsko'!E:AJ,31,0)</f>
        <v xml:space="preserve">; </v>
      </c>
      <c r="G551" s="1" t="str">
        <f>"VO - "&amp;VLOOKUP('Souhrnná tabulka'!A551,'ORP Milevsko'!E:AJ,20,0)&amp;"; vodovod - "&amp;VLOOKUP('Souhrnná tabulka'!A551,'ORP Milevsko'!E:AJ,26,0)&amp;"; kanalizace - "&amp;VLOOKUP('Souhrnná tabulka'!A551,'ORP Milevsko'!E:AJ,32,0)</f>
        <v xml:space="preserve">VO - ; vodovod - ; kanalizace - </v>
      </c>
    </row>
    <row r="552" spans="1:7" x14ac:dyDescent="0.25">
      <c r="A552" s="1">
        <v>551</v>
      </c>
      <c r="B552" s="1" t="s">
        <v>273</v>
      </c>
      <c r="C552" s="1" t="s">
        <v>205</v>
      </c>
      <c r="D552" s="1" t="str">
        <f>VLOOKUP('Souhrnná tabulka'!A552,'ORP Jindřichův Hradec'!E:AJ,15,0)&amp;"; "&amp;VLOOKUP('Souhrnná tabulka'!A552,'ORP Jindřichův Hradec'!E:AJ,19,0)</f>
        <v xml:space="preserve">; </v>
      </c>
      <c r="E552" s="1" t="str">
        <f>VLOOKUP('Souhrnná tabulka'!A552,'ORP Jindřichův Hradec'!E:AJ,21,0)&amp;"; "&amp;VLOOKUP('Souhrnná tabulka'!A552,'ORP Jindřichův Hradec'!E:AJ,25,0)</f>
        <v xml:space="preserve">; </v>
      </c>
      <c r="F552" s="1" t="str">
        <f>VLOOKUP('Souhrnná tabulka'!A552,'ORP Jindřichův Hradec'!E:AJ,27,0)&amp;"; "&amp;VLOOKUP('Souhrnná tabulka'!A552,'ORP Jindřichův Hradec'!E:AJ,31,0)</f>
        <v xml:space="preserve">200; </v>
      </c>
      <c r="G552" s="1" t="str">
        <f>"VO - "&amp;VLOOKUP('Souhrnná tabulka'!A552,'ORP Jindřichův Hradec'!E:AJ,20,0)&amp;"; vodovod - "&amp;VLOOKUP('Souhrnná tabulka'!A552,'ORP Jindřichův Hradec'!E:AJ,26,0)&amp;"; kanalizace - "&amp;VLOOKUP('Souhrnná tabulka'!A552,'ORP Jindřichův Hradec'!E:AJ,32,0)</f>
        <v xml:space="preserve">VO - ; vodovod - ; kanalizace - </v>
      </c>
    </row>
    <row r="553" spans="1:7" x14ac:dyDescent="0.25">
      <c r="A553" s="1">
        <v>552</v>
      </c>
      <c r="B553" s="1" t="s">
        <v>282</v>
      </c>
      <c r="C553" s="1" t="s">
        <v>265</v>
      </c>
      <c r="D553" s="1" t="str">
        <f>VLOOKUP('Souhrnná tabulka'!A553,'ORP Kaplice'!E:AJ,15,0)&amp;"; "&amp;VLOOKUP('Souhrnná tabulka'!A553,'ORP Kaplice'!E:AJ,19,0)</f>
        <v xml:space="preserve">; </v>
      </c>
      <c r="E553" s="1" t="str">
        <f>VLOOKUP('Souhrnná tabulka'!A553,'ORP Kaplice'!E:AJ,21,0)&amp;"; "&amp;VLOOKUP('Souhrnná tabulka'!A553,'ORP Kaplice'!E:AJ,25,0)</f>
        <v xml:space="preserve">; </v>
      </c>
      <c r="F553" s="1" t="str">
        <f>VLOOKUP('Souhrnná tabulka'!A553,'ORP Kaplice'!E:AJ,27,0)&amp;"; "&amp;VLOOKUP('Souhrnná tabulka'!A553,'ORP Kaplice'!E:AJ,31,0)</f>
        <v xml:space="preserve">; </v>
      </c>
      <c r="G553" s="1" t="str">
        <f>"VO - "&amp;VLOOKUP('Souhrnná tabulka'!A553,'ORP Kaplice'!E:AJ,20,0)&amp;"; vodovod - "&amp;VLOOKUP('Souhrnná tabulka'!A553,'ORP Kaplice'!E:AJ,26,0)&amp;"; kanalizace - "&amp;VLOOKUP('Souhrnná tabulka'!A553,'ORP Kaplice'!E:AJ,32,0)</f>
        <v xml:space="preserve">VO - ; vodovod - ; kanalizace - </v>
      </c>
    </row>
    <row r="554" spans="1:7" x14ac:dyDescent="0.25">
      <c r="A554" s="1">
        <v>553</v>
      </c>
      <c r="B554" s="1" t="s">
        <v>209</v>
      </c>
      <c r="C554" s="1" t="s">
        <v>162</v>
      </c>
      <c r="D554" s="1" t="str">
        <f>VLOOKUP('Souhrnná tabulka'!A554,'ORP Trhové Sviny'!E:AJ,15,0)&amp;"; "&amp;VLOOKUP('Souhrnná tabulka'!A554,'ORP Trhové Sviny'!E:AJ,19,0)</f>
        <v xml:space="preserve">; </v>
      </c>
      <c r="E554" s="1" t="str">
        <f>VLOOKUP('Souhrnná tabulka'!A554,'ORP Trhové Sviny'!E:AJ,21,0)&amp;"; "&amp;VLOOKUP('Souhrnná tabulka'!A554,'ORP Trhové Sviny'!E:AJ,25,0)</f>
        <v xml:space="preserve">; </v>
      </c>
      <c r="F554" s="1" t="str">
        <f>VLOOKUP('Souhrnná tabulka'!A554,'ORP Trhové Sviny'!E:AJ,27,0)&amp;"; "&amp;VLOOKUP('Souhrnná tabulka'!A554,'ORP Trhové Sviny'!E:AJ,31,0)</f>
        <v xml:space="preserve">; </v>
      </c>
      <c r="G554" s="1" t="str">
        <f>"VO - "&amp;VLOOKUP('Souhrnná tabulka'!A554,'ORP Trhové Sviny'!E:AJ,20,0)&amp;"; vodovod - "&amp;VLOOKUP('Souhrnná tabulka'!A554,'ORP Trhové Sviny'!E:AJ,26,0)&amp;"; kanalizace - "&amp;VLOOKUP('Souhrnná tabulka'!A554,'ORP Trhové Sviny'!E:AJ,32,0)</f>
        <v xml:space="preserve">VO - ; vodovod - ; kanalizace - </v>
      </c>
    </row>
    <row r="555" spans="1:7" x14ac:dyDescent="0.25">
      <c r="A555" s="1">
        <v>554</v>
      </c>
      <c r="B555" s="1" t="s">
        <v>211</v>
      </c>
      <c r="C555" s="1" t="s">
        <v>201</v>
      </c>
      <c r="D555" s="1" t="str">
        <f>VLOOKUP('Souhrnná tabulka'!A555,'ORP České Budějovice'!E:AJ,15,0)&amp;"; "&amp;VLOOKUP('Souhrnná tabulka'!A555,'ORP České Budějovice'!E:AJ,19,0)</f>
        <v xml:space="preserve">; </v>
      </c>
      <c r="E555" s="1" t="str">
        <f>VLOOKUP('Souhrnná tabulka'!A555,'ORP České Budějovice'!E:AJ,21,0)&amp;"; "&amp;VLOOKUP('Souhrnná tabulka'!A555,'ORP České Budějovice'!E:AJ,25,0)</f>
        <v xml:space="preserve">; </v>
      </c>
      <c r="F555" s="1" t="str">
        <f>VLOOKUP('Souhrnná tabulka'!A555,'ORP České Budějovice'!E:AJ,27,0)&amp;"; "&amp;VLOOKUP('Souhrnná tabulka'!A555,'ORP České Budějovice'!E:AJ,31,0)</f>
        <v xml:space="preserve">; </v>
      </c>
      <c r="G555" s="1" t="str">
        <f>"VO - "&amp;VLOOKUP('Souhrnná tabulka'!A555,'ORP České Budějovice'!E:AJ,20,0)&amp;"; vodovod - "&amp;VLOOKUP('Souhrnná tabulka'!A555,'ORP České Budějovice'!E:AJ,26,0)&amp;"; kanalizace - "&amp;VLOOKUP('Souhrnná tabulka'!A555,'ORP České Budějovice'!E:AJ,32,0)</f>
        <v xml:space="preserve">VO - ; vodovod - ; kanalizace - </v>
      </c>
    </row>
    <row r="556" spans="1:7" x14ac:dyDescent="0.25">
      <c r="A556" s="1">
        <v>555</v>
      </c>
      <c r="B556" s="1" t="s">
        <v>268</v>
      </c>
      <c r="C556" s="1" t="s">
        <v>281</v>
      </c>
      <c r="D556" s="1" t="str">
        <f>VLOOKUP('Souhrnná tabulka'!A556,'ORP Český Krumlov'!E:AJ,15,0)&amp;"; "&amp;VLOOKUP('Souhrnná tabulka'!A556,'ORP Český Krumlov'!E:AJ,19,0)</f>
        <v xml:space="preserve">; </v>
      </c>
      <c r="E556" s="1" t="str">
        <f>VLOOKUP('Souhrnná tabulka'!A556,'ORP Český Krumlov'!E:AJ,21,0)&amp;"; "&amp;VLOOKUP('Souhrnná tabulka'!A556,'ORP Český Krumlov'!E:AJ,25,0)</f>
        <v xml:space="preserve">; </v>
      </c>
      <c r="F556" s="1" t="str">
        <f>VLOOKUP('Souhrnná tabulka'!A556,'ORP Český Krumlov'!E:AJ,27,0)&amp;"; "&amp;VLOOKUP('Souhrnná tabulka'!A556,'ORP Český Krumlov'!E:AJ,31,0)</f>
        <v xml:space="preserve">; </v>
      </c>
      <c r="G556" s="1" t="str">
        <f>"VO - "&amp;VLOOKUP('Souhrnná tabulka'!A556,'ORP Český Krumlov'!E:AJ,20,0)&amp;"; vodovod - "&amp;VLOOKUP('Souhrnná tabulka'!A556,'ORP Český Krumlov'!E:AJ,26,0)&amp;"; kanalizace - "&amp;VLOOKUP('Souhrnná tabulka'!A556,'ORP Český Krumlov'!E:AJ,32,0)</f>
        <v xml:space="preserve">VO - ; vodovod - ; kanalizace - </v>
      </c>
    </row>
    <row r="557" spans="1:7" x14ac:dyDescent="0.25">
      <c r="A557" s="1">
        <v>556</v>
      </c>
      <c r="B557" s="1" t="s">
        <v>48</v>
      </c>
      <c r="C557" s="1" t="s">
        <v>201</v>
      </c>
      <c r="D557" s="1" t="str">
        <f>VLOOKUP('Souhrnná tabulka'!A557,'ORP České Budějovice'!E:AJ,15,0)&amp;"; "&amp;VLOOKUP('Souhrnná tabulka'!A557,'ORP České Budějovice'!E:AJ,19,0)</f>
        <v>7625; ortofoto, streetview</v>
      </c>
      <c r="E557" s="1" t="str">
        <f>VLOOKUP('Souhrnná tabulka'!A557,'ORP České Budějovice'!E:AJ,21,0)&amp;"; "&amp;VLOOKUP('Souhrnná tabulka'!A557,'ORP České Budějovice'!E:AJ,25,0)</f>
        <v>0; ÚAP</v>
      </c>
      <c r="F557" s="1" t="str">
        <f>VLOOKUP('Souhrnná tabulka'!A557,'ORP České Budějovice'!E:AJ,27,0)&amp;"; "&amp;VLOOKUP('Souhrnná tabulka'!A557,'ORP České Budějovice'!E:AJ,31,0)</f>
        <v>0; ÚAP</v>
      </c>
      <c r="G557" s="1" t="str">
        <f>"VO - "&amp;VLOOKUP('Souhrnná tabulka'!A557,'ORP České Budějovice'!E:AJ,20,0)&amp;"; vodovod - "&amp;VLOOKUP('Souhrnná tabulka'!A557,'ORP České Budějovice'!E:AJ,26,0)&amp;"; kanalizace - "&amp;VLOOKUP('Souhrnná tabulka'!A557,'ORP České Budějovice'!E:AJ,32,0)</f>
        <v>VO - obec; vodovod - ČEVAK; kanalizace - ČEVAK</v>
      </c>
    </row>
    <row r="558" spans="1:7" x14ac:dyDescent="0.25">
      <c r="A558" s="1">
        <v>557</v>
      </c>
      <c r="B558" s="1" t="s">
        <v>304</v>
      </c>
      <c r="C558" s="1" t="s">
        <v>236</v>
      </c>
      <c r="D558" s="1" t="str">
        <f>VLOOKUP('Souhrnná tabulka'!A558,'ORP Vimperk'!E:AJ,15,0)&amp;"; "&amp;VLOOKUP('Souhrnná tabulka'!A558,'ORP Vimperk'!E:AJ,19,0)</f>
        <v xml:space="preserve">; </v>
      </c>
      <c r="E558" s="1" t="str">
        <f>VLOOKUP('Souhrnná tabulka'!A558,'ORP Vimperk'!E:AJ,21,0)&amp;"; "&amp;VLOOKUP('Souhrnná tabulka'!A558,'ORP Vimperk'!E:AJ,25,0)</f>
        <v xml:space="preserve">; </v>
      </c>
      <c r="F558" s="1" t="str">
        <f>VLOOKUP('Souhrnná tabulka'!A558,'ORP Vimperk'!E:AJ,27,0)&amp;"; "&amp;VLOOKUP('Souhrnná tabulka'!A558,'ORP Vimperk'!E:AJ,31,0)</f>
        <v xml:space="preserve">; </v>
      </c>
      <c r="G558" s="1" t="str">
        <f>"VO - "&amp;VLOOKUP('Souhrnná tabulka'!A558,'ORP Vimperk'!E:AJ,20,0)&amp;"; vodovod - "&amp;VLOOKUP('Souhrnná tabulka'!A558,'ORP Vimperk'!E:AJ,26,0)&amp;"; kanalizace - "&amp;VLOOKUP('Souhrnná tabulka'!A558,'ORP Vimperk'!E:AJ,32,0)</f>
        <v xml:space="preserve">VO - ; vodovod - ; kanalizace - </v>
      </c>
    </row>
    <row r="559" spans="1:7" x14ac:dyDescent="0.25">
      <c r="A559" s="1">
        <v>558</v>
      </c>
      <c r="B559" s="1" t="s">
        <v>208</v>
      </c>
      <c r="C559" s="1" t="s">
        <v>201</v>
      </c>
      <c r="D559" s="1" t="str">
        <f>VLOOKUP('Souhrnná tabulka'!A559,'ORP České Budějovice'!E:AJ,15,0)&amp;"; "&amp;VLOOKUP('Souhrnná tabulka'!A559,'ORP České Budějovice'!E:AJ,19,0)</f>
        <v xml:space="preserve">; </v>
      </c>
      <c r="E559" s="1" t="str">
        <f>VLOOKUP('Souhrnná tabulka'!A559,'ORP České Budějovice'!E:AJ,21,0)&amp;"; "&amp;VLOOKUP('Souhrnná tabulka'!A559,'ORP České Budějovice'!E:AJ,25,0)</f>
        <v xml:space="preserve">; </v>
      </c>
      <c r="F559" s="1" t="str">
        <f>VLOOKUP('Souhrnná tabulka'!A559,'ORP České Budějovice'!E:AJ,27,0)&amp;"; "&amp;VLOOKUP('Souhrnná tabulka'!A559,'ORP České Budějovice'!E:AJ,31,0)</f>
        <v xml:space="preserve">; </v>
      </c>
      <c r="G559" s="1" t="str">
        <f>"VO - "&amp;VLOOKUP('Souhrnná tabulka'!A559,'ORP České Budějovice'!E:AJ,20,0)&amp;"; vodovod - "&amp;VLOOKUP('Souhrnná tabulka'!A559,'ORP České Budějovice'!E:AJ,26,0)&amp;"; kanalizace - "&amp;VLOOKUP('Souhrnná tabulka'!A559,'ORP České Budějovice'!E:AJ,32,0)</f>
        <v xml:space="preserve">VO - ; vodovod - ; kanalizace - </v>
      </c>
    </row>
    <row r="560" spans="1:7" x14ac:dyDescent="0.25">
      <c r="A560" s="1">
        <v>559</v>
      </c>
      <c r="B560" s="1" t="s">
        <v>485</v>
      </c>
      <c r="C560" s="1" t="s">
        <v>226</v>
      </c>
      <c r="D560" s="1" t="str">
        <f>VLOOKUP('Souhrnná tabulka'!A560,'ORP Písek'!E:AJ,15,0)&amp;"; "&amp;VLOOKUP('Souhrnná tabulka'!A560,'ORP Písek'!E:AJ,19,0)</f>
        <v xml:space="preserve">; </v>
      </c>
      <c r="E560" s="1" t="str">
        <f>VLOOKUP('Souhrnná tabulka'!A560,'ORP Písek'!E:AJ,21,0)&amp;"; "&amp;VLOOKUP('Souhrnná tabulka'!A560,'ORP Písek'!E:AJ,25,0)</f>
        <v xml:space="preserve">; </v>
      </c>
      <c r="F560" s="1" t="str">
        <f>VLOOKUP('Souhrnná tabulka'!A560,'ORP Písek'!E:AJ,27,0)&amp;"; "&amp;VLOOKUP('Souhrnná tabulka'!A560,'ORP Písek'!E:AJ,31,0)</f>
        <v xml:space="preserve">; </v>
      </c>
      <c r="G560" s="1" t="str">
        <f>"VO - "&amp;VLOOKUP('Souhrnná tabulka'!A560,'ORP Písek'!E:AJ,20,0)&amp;"; vodovod - "&amp;VLOOKUP('Souhrnná tabulka'!A560,'ORP Písek'!E:AJ,26,0)&amp;"; kanalizace - "&amp;VLOOKUP('Souhrnná tabulka'!A560,'ORP Písek'!E:AJ,32,0)</f>
        <v xml:space="preserve">VO - ; vodovod - ; kanalizace - </v>
      </c>
    </row>
    <row r="561" spans="1:7" x14ac:dyDescent="0.25">
      <c r="A561" s="1">
        <v>560</v>
      </c>
      <c r="B561" s="1" t="s">
        <v>354</v>
      </c>
      <c r="C561" s="1" t="s">
        <v>397</v>
      </c>
      <c r="D561" s="1" t="str">
        <f>VLOOKUP('Souhrnná tabulka'!A561,'ORP Vodňany'!E:AJ,15,0)&amp;"; "&amp;VLOOKUP('Souhrnná tabulka'!A561,'ORP Vodňany'!E:AJ,19,0)</f>
        <v xml:space="preserve">; </v>
      </c>
      <c r="E561" s="1" t="str">
        <f>VLOOKUP('Souhrnná tabulka'!A561,'ORP Vodňany'!E:AJ,21,0)&amp;"; "&amp;VLOOKUP('Souhrnná tabulka'!A561,'ORP Vodňany'!E:AJ,25,0)</f>
        <v xml:space="preserve">; </v>
      </c>
      <c r="F561" s="1" t="str">
        <f>VLOOKUP('Souhrnná tabulka'!A561,'ORP Vodňany'!E:AJ,27,0)&amp;"; "&amp;VLOOKUP('Souhrnná tabulka'!A561,'ORP Vodňany'!E:AJ,31,0)</f>
        <v xml:space="preserve">; </v>
      </c>
      <c r="G561" s="1" t="str">
        <f>"VO - "&amp;VLOOKUP('Souhrnná tabulka'!A561,'ORP Vodňany'!E:AJ,20,0)&amp;"; vodovod - "&amp;VLOOKUP('Souhrnná tabulka'!A561,'ORP Vodňany'!E:AJ,26,0)&amp;"; kanalizace - "&amp;VLOOKUP('Souhrnná tabulka'!A561,'ORP Vodňany'!E:AJ,32,0)</f>
        <v xml:space="preserve">VO - ; vodovod - ; kanalizace - </v>
      </c>
    </row>
    <row r="562" spans="1:7" x14ac:dyDescent="0.25">
      <c r="A562" s="1">
        <v>561</v>
      </c>
      <c r="B562" s="1" t="s">
        <v>255</v>
      </c>
      <c r="C562" s="1" t="s">
        <v>201</v>
      </c>
      <c r="D562" s="1" t="str">
        <f>VLOOKUP('Souhrnná tabulka'!A562,'ORP České Budějovice'!E:AJ,15,0)&amp;"; "&amp;VLOOKUP('Souhrnná tabulka'!A562,'ORP České Budějovice'!E:AJ,19,0)</f>
        <v xml:space="preserve">; </v>
      </c>
      <c r="E562" s="1" t="str">
        <f>VLOOKUP('Souhrnná tabulka'!A562,'ORP České Budějovice'!E:AJ,21,0)&amp;"; "&amp;VLOOKUP('Souhrnná tabulka'!A562,'ORP České Budějovice'!E:AJ,25,0)</f>
        <v xml:space="preserve">; </v>
      </c>
      <c r="F562" s="1" t="str">
        <f>VLOOKUP('Souhrnná tabulka'!A562,'ORP České Budějovice'!E:AJ,27,0)&amp;"; "&amp;VLOOKUP('Souhrnná tabulka'!A562,'ORP České Budějovice'!E:AJ,31,0)</f>
        <v xml:space="preserve">; </v>
      </c>
      <c r="G562" s="1" t="str">
        <f>"VO - "&amp;VLOOKUP('Souhrnná tabulka'!A562,'ORP České Budějovice'!E:AJ,20,0)&amp;"; vodovod - "&amp;VLOOKUP('Souhrnná tabulka'!A562,'ORP České Budějovice'!E:AJ,26,0)&amp;"; kanalizace - "&amp;VLOOKUP('Souhrnná tabulka'!A562,'ORP České Budějovice'!E:AJ,32,0)</f>
        <v xml:space="preserve">VO - ; vodovod - ; kanalizace - </v>
      </c>
    </row>
    <row r="563" spans="1:7" x14ac:dyDescent="0.25">
      <c r="A563" s="1">
        <v>562</v>
      </c>
      <c r="B563" s="1" t="s">
        <v>253</v>
      </c>
      <c r="C563" s="1" t="s">
        <v>201</v>
      </c>
      <c r="D563" s="1" t="str">
        <f>VLOOKUP('Souhrnná tabulka'!A563,'ORP České Budějovice'!E:AJ,15,0)&amp;"; "&amp;VLOOKUP('Souhrnná tabulka'!A563,'ORP České Budějovice'!E:AJ,19,0)</f>
        <v xml:space="preserve">; </v>
      </c>
      <c r="E563" s="1" t="str">
        <f>VLOOKUP('Souhrnná tabulka'!A563,'ORP České Budějovice'!E:AJ,21,0)&amp;"; "&amp;VLOOKUP('Souhrnná tabulka'!A563,'ORP České Budějovice'!E:AJ,25,0)</f>
        <v xml:space="preserve">; </v>
      </c>
      <c r="F563" s="1" t="str">
        <f>VLOOKUP('Souhrnná tabulka'!A563,'ORP České Budějovice'!E:AJ,27,0)&amp;"; "&amp;VLOOKUP('Souhrnná tabulka'!A563,'ORP České Budějovice'!E:AJ,31,0)</f>
        <v xml:space="preserve">; </v>
      </c>
      <c r="G563" s="1" t="str">
        <f>"VO - "&amp;VLOOKUP('Souhrnná tabulka'!A563,'ORP České Budějovice'!E:AJ,20,0)&amp;"; vodovod - "&amp;VLOOKUP('Souhrnná tabulka'!A563,'ORP České Budějovice'!E:AJ,26,0)&amp;"; kanalizace - "&amp;VLOOKUP('Souhrnná tabulka'!A563,'ORP České Budějovice'!E:AJ,32,0)</f>
        <v xml:space="preserve">VO - ; vodovod - ; kanalizace - </v>
      </c>
    </row>
    <row r="564" spans="1:7" x14ac:dyDescent="0.25">
      <c r="A564" s="1">
        <v>563</v>
      </c>
      <c r="B564" s="1" t="s">
        <v>344</v>
      </c>
      <c r="C564" s="1" t="s">
        <v>236</v>
      </c>
      <c r="D564" s="1" t="str">
        <f>VLOOKUP('Souhrnná tabulka'!A564,'ORP Vimperk'!E:AJ,15,0)&amp;"; "&amp;VLOOKUP('Souhrnná tabulka'!A564,'ORP Vimperk'!E:AJ,19,0)</f>
        <v xml:space="preserve">; </v>
      </c>
      <c r="E564" s="1" t="str">
        <f>VLOOKUP('Souhrnná tabulka'!A564,'ORP Vimperk'!E:AJ,21,0)&amp;"; "&amp;VLOOKUP('Souhrnná tabulka'!A564,'ORP Vimperk'!E:AJ,25,0)</f>
        <v xml:space="preserve">; </v>
      </c>
      <c r="F564" s="1" t="str">
        <f>VLOOKUP('Souhrnná tabulka'!A564,'ORP Vimperk'!E:AJ,27,0)&amp;"; "&amp;VLOOKUP('Souhrnná tabulka'!A564,'ORP Vimperk'!E:AJ,31,0)</f>
        <v xml:space="preserve">; </v>
      </c>
      <c r="G564" s="1" t="str">
        <f>"VO - "&amp;VLOOKUP('Souhrnná tabulka'!A564,'ORP Vimperk'!E:AJ,20,0)&amp;"; vodovod - "&amp;VLOOKUP('Souhrnná tabulka'!A564,'ORP Vimperk'!E:AJ,26,0)&amp;"; kanalizace - "&amp;VLOOKUP('Souhrnná tabulka'!A564,'ORP Vimperk'!E:AJ,32,0)</f>
        <v xml:space="preserve">VO - ; vodovod - ; kanalizace - </v>
      </c>
    </row>
    <row r="565" spans="1:7" x14ac:dyDescent="0.25">
      <c r="A565" s="1">
        <v>564</v>
      </c>
      <c r="B565" s="1" t="s">
        <v>238</v>
      </c>
      <c r="C565" s="1" t="s">
        <v>478</v>
      </c>
      <c r="D565" s="1" t="str">
        <f>VLOOKUP('Souhrnná tabulka'!A565,'ORP Prachatice'!E:AJ,15,0)&amp;"; "&amp;VLOOKUP('Souhrnná tabulka'!A565,'ORP Prachatice'!E:AJ,19,0)</f>
        <v xml:space="preserve">; </v>
      </c>
      <c r="E565" s="1" t="str">
        <f>VLOOKUP('Souhrnná tabulka'!A565,'ORP Prachatice'!E:AJ,21,0)&amp;"; "&amp;VLOOKUP('Souhrnná tabulka'!A565,'ORP Prachatice'!E:AJ,25,0)</f>
        <v xml:space="preserve">; </v>
      </c>
      <c r="F565" s="1" t="str">
        <f>VLOOKUP('Souhrnná tabulka'!A565,'ORP Prachatice'!E:AJ,27,0)&amp;"; "&amp;VLOOKUP('Souhrnná tabulka'!A565,'ORP Prachatice'!E:AJ,31,0)</f>
        <v xml:space="preserve">; </v>
      </c>
      <c r="G565" s="1" t="str">
        <f>"VO - "&amp;VLOOKUP('Souhrnná tabulka'!A565,'ORP Prachatice'!E:AJ,20,0)&amp;"; vodovod - "&amp;VLOOKUP('Souhrnná tabulka'!A565,'ORP Prachatice'!E:AJ,26,0)&amp;"; kanalizace - "&amp;VLOOKUP('Souhrnná tabulka'!A565,'ORP Prachatice'!E:AJ,32,0)</f>
        <v xml:space="preserve">VO - ; vodovod - ; kanalizace - </v>
      </c>
    </row>
    <row r="566" spans="1:7" x14ac:dyDescent="0.25">
      <c r="A566" s="1">
        <v>565</v>
      </c>
      <c r="B566" s="1" t="s">
        <v>57</v>
      </c>
      <c r="C566" s="1" t="s">
        <v>291</v>
      </c>
      <c r="D566" s="1" t="str">
        <f>VLOOKUP('Souhrnná tabulka'!A566,'ORP Týn nad Vltavou'!E:AJ,15,0)&amp;"; "&amp;VLOOKUP('Souhrnná tabulka'!A566,'ORP Týn nad Vltavou'!E:AJ,19,0)</f>
        <v xml:space="preserve">; </v>
      </c>
      <c r="E566" s="1" t="str">
        <f>VLOOKUP('Souhrnná tabulka'!A566,'ORP Týn nad Vltavou'!E:AJ,21,0)&amp;"; "&amp;VLOOKUP('Souhrnná tabulka'!A566,'ORP Týn nad Vltavou'!E:AJ,25,0)</f>
        <v xml:space="preserve">; </v>
      </c>
      <c r="F566" s="1" t="str">
        <f>VLOOKUP('Souhrnná tabulka'!A566,'ORP Týn nad Vltavou'!E:AJ,27,0)&amp;"; "&amp;VLOOKUP('Souhrnná tabulka'!A566,'ORP Týn nad Vltavou'!E:AJ,31,0)</f>
        <v xml:space="preserve">; </v>
      </c>
      <c r="G566" s="1" t="str">
        <f>"VO - "&amp;VLOOKUP('Souhrnná tabulka'!A566,'ORP Týn nad Vltavou'!E:AJ,20,0)&amp;"; vodovod - "&amp;VLOOKUP('Souhrnná tabulka'!A566,'ORP Týn nad Vltavou'!E:AJ,26,0)&amp;"; kanalizace - "&amp;VLOOKUP('Souhrnná tabulka'!A566,'ORP Týn nad Vltavou'!E:AJ,32,0)</f>
        <v xml:space="preserve">VO - ; vodovod - ; kanalizace - </v>
      </c>
    </row>
    <row r="567" spans="1:7" x14ac:dyDescent="0.25">
      <c r="A567" s="1">
        <v>566</v>
      </c>
      <c r="B567" s="1" t="s">
        <v>342</v>
      </c>
      <c r="C567" s="1" t="s">
        <v>428</v>
      </c>
      <c r="D567" s="1" t="str">
        <f>VLOOKUP('Souhrnná tabulka'!A567,'ORP Tábor'!E:AJ,15,0)&amp;"; "&amp;VLOOKUP('Souhrnná tabulka'!A567,'ORP Tábor'!E:AJ,19,0)</f>
        <v xml:space="preserve">; </v>
      </c>
      <c r="E567" s="1" t="str">
        <f>VLOOKUP('Souhrnná tabulka'!A567,'ORP Tábor'!E:AJ,21,0)&amp;"; "&amp;VLOOKUP('Souhrnná tabulka'!A567,'ORP Tábor'!E:AJ,25,0)</f>
        <v xml:space="preserve">; </v>
      </c>
      <c r="F567" s="1" t="str">
        <f>VLOOKUP('Souhrnná tabulka'!A567,'ORP Tábor'!E:AJ,27,0)&amp;"; "&amp;VLOOKUP('Souhrnná tabulka'!A567,'ORP Tábor'!E:AJ,31,0)</f>
        <v xml:space="preserve">; </v>
      </c>
      <c r="G567" s="1" t="str">
        <f>"VO - "&amp;VLOOKUP('Souhrnná tabulka'!A567,'ORP Tábor'!E:AJ,20,0)&amp;"; vodovod - "&amp;VLOOKUP('Souhrnná tabulka'!A567,'ORP Tábor'!E:AJ,26,0)&amp;"; kanalizace - "&amp;VLOOKUP('Souhrnná tabulka'!A567,'ORP Tábor'!E:AJ,32,0)</f>
        <v xml:space="preserve">VO - ; vodovod - ; kanalizace - </v>
      </c>
    </row>
    <row r="568" spans="1:7" x14ac:dyDescent="0.25">
      <c r="A568" s="1">
        <v>567</v>
      </c>
      <c r="B568" s="1" t="s">
        <v>276</v>
      </c>
      <c r="C568" s="1" t="s">
        <v>475</v>
      </c>
      <c r="D568" s="1" t="str">
        <f>VLOOKUP('Souhrnná tabulka'!A568,'ORP Třeboň'!E:AJ,15,0)&amp;"; "&amp;VLOOKUP('Souhrnná tabulka'!A568,'ORP Třeboň'!E:AJ,19,0)</f>
        <v xml:space="preserve">; </v>
      </c>
      <c r="E568" s="1" t="str">
        <f>VLOOKUP('Souhrnná tabulka'!A568,'ORP Třeboň'!E:AJ,21,0)&amp;"; "&amp;VLOOKUP('Souhrnná tabulka'!A568,'ORP Třeboň'!E:AJ,25,0)</f>
        <v xml:space="preserve">; </v>
      </c>
      <c r="F568" s="1" t="str">
        <f>VLOOKUP('Souhrnná tabulka'!A568,'ORP Třeboň'!E:AJ,27,0)&amp;"; "&amp;VLOOKUP('Souhrnná tabulka'!A568,'ORP Třeboň'!E:AJ,31,0)</f>
        <v xml:space="preserve">; </v>
      </c>
      <c r="G568" s="1" t="str">
        <f>"VO - "&amp;VLOOKUP('Souhrnná tabulka'!A568,'ORP Třeboň'!E:AJ,20,0)&amp;"; vodovod - "&amp;VLOOKUP('Souhrnná tabulka'!A568,'ORP Třeboň'!E:AJ,26,0)&amp;"; kanalizace - "&amp;VLOOKUP('Souhrnná tabulka'!A568,'ORP Třeboň'!E:AJ,32,0)</f>
        <v xml:space="preserve">VO - ; vodovod - ; kanalizace - </v>
      </c>
    </row>
    <row r="569" spans="1:7" x14ac:dyDescent="0.25">
      <c r="A569" s="1">
        <v>568</v>
      </c>
      <c r="B569" s="1" t="s">
        <v>348</v>
      </c>
      <c r="C569" s="1" t="s">
        <v>428</v>
      </c>
      <c r="D569" s="1" t="str">
        <f>VLOOKUP('Souhrnná tabulka'!A569,'ORP Tábor'!E:AJ,15,0)&amp;"; "&amp;VLOOKUP('Souhrnná tabulka'!A569,'ORP Tábor'!E:AJ,19,0)</f>
        <v xml:space="preserve">; </v>
      </c>
      <c r="E569" s="1" t="str">
        <f>VLOOKUP('Souhrnná tabulka'!A569,'ORP Tábor'!E:AJ,21,0)&amp;"; "&amp;VLOOKUP('Souhrnná tabulka'!A569,'ORP Tábor'!E:AJ,25,0)</f>
        <v xml:space="preserve">; </v>
      </c>
      <c r="F569" s="1" t="str">
        <f>VLOOKUP('Souhrnná tabulka'!A569,'ORP Tábor'!E:AJ,27,0)&amp;"; "&amp;VLOOKUP('Souhrnná tabulka'!A569,'ORP Tábor'!E:AJ,31,0)</f>
        <v xml:space="preserve">; </v>
      </c>
      <c r="G569" s="1" t="str">
        <f>"VO - "&amp;VLOOKUP('Souhrnná tabulka'!A569,'ORP Tábor'!E:AJ,20,0)&amp;"; vodovod - "&amp;VLOOKUP('Souhrnná tabulka'!A569,'ORP Tábor'!E:AJ,26,0)&amp;"; kanalizace - "&amp;VLOOKUP('Souhrnná tabulka'!A569,'ORP Tábor'!E:AJ,32,0)</f>
        <v xml:space="preserve">VO - ; vodovod - ; kanalizace - </v>
      </c>
    </row>
    <row r="570" spans="1:7" x14ac:dyDescent="0.25">
      <c r="A570" s="1">
        <v>569</v>
      </c>
      <c r="B570" s="1" t="s">
        <v>264</v>
      </c>
      <c r="C570" s="1" t="s">
        <v>281</v>
      </c>
      <c r="D570" s="1" t="str">
        <f>VLOOKUP('Souhrnná tabulka'!A570,'ORP Český Krumlov'!E:AJ,15,0)&amp;"; "&amp;VLOOKUP('Souhrnná tabulka'!A570,'ORP Český Krumlov'!E:AJ,19,0)</f>
        <v xml:space="preserve">; </v>
      </c>
      <c r="E570" s="1" t="str">
        <f>VLOOKUP('Souhrnná tabulka'!A570,'ORP Český Krumlov'!E:AJ,21,0)&amp;"; "&amp;VLOOKUP('Souhrnná tabulka'!A570,'ORP Český Krumlov'!E:AJ,25,0)</f>
        <v xml:space="preserve">; </v>
      </c>
      <c r="F570" s="1" t="str">
        <f>VLOOKUP('Souhrnná tabulka'!A570,'ORP Český Krumlov'!E:AJ,27,0)&amp;"; "&amp;VLOOKUP('Souhrnná tabulka'!A570,'ORP Český Krumlov'!E:AJ,31,0)</f>
        <v xml:space="preserve">; </v>
      </c>
      <c r="G570" s="1" t="str">
        <f>"VO - "&amp;VLOOKUP('Souhrnná tabulka'!A570,'ORP Český Krumlov'!E:AJ,20,0)&amp;"; vodovod - "&amp;VLOOKUP('Souhrnná tabulka'!A570,'ORP Český Krumlov'!E:AJ,26,0)&amp;"; kanalizace - "&amp;VLOOKUP('Souhrnná tabulka'!A570,'ORP Český Krumlov'!E:AJ,32,0)</f>
        <v xml:space="preserve">VO - ; vodovod - ; kanalizace - </v>
      </c>
    </row>
    <row r="571" spans="1:7" x14ac:dyDescent="0.25">
      <c r="A571" s="1">
        <v>570</v>
      </c>
      <c r="B571" s="1" t="s">
        <v>249</v>
      </c>
      <c r="C571" s="1" t="s">
        <v>475</v>
      </c>
      <c r="D571" s="1" t="str">
        <f>VLOOKUP('Souhrnná tabulka'!A571,'ORP Třeboň'!E:AJ,15,0)&amp;"; "&amp;VLOOKUP('Souhrnná tabulka'!A571,'ORP Třeboň'!E:AJ,19,0)</f>
        <v xml:space="preserve">; </v>
      </c>
      <c r="E571" s="1" t="str">
        <f>VLOOKUP('Souhrnná tabulka'!A571,'ORP Třeboň'!E:AJ,21,0)&amp;"; "&amp;VLOOKUP('Souhrnná tabulka'!A571,'ORP Třeboň'!E:AJ,25,0)</f>
        <v xml:space="preserve">; </v>
      </c>
      <c r="F571" s="1" t="str">
        <f>VLOOKUP('Souhrnná tabulka'!A571,'ORP Třeboň'!E:AJ,27,0)&amp;"; "&amp;VLOOKUP('Souhrnná tabulka'!A571,'ORP Třeboň'!E:AJ,31,0)</f>
        <v xml:space="preserve">; </v>
      </c>
      <c r="G571" s="1" t="str">
        <f>"VO - "&amp;VLOOKUP('Souhrnná tabulka'!A571,'ORP Třeboň'!E:AJ,20,0)&amp;"; vodovod - "&amp;VLOOKUP('Souhrnná tabulka'!A571,'ORP Třeboň'!E:AJ,26,0)&amp;"; kanalizace - "&amp;VLOOKUP('Souhrnná tabulka'!A571,'ORP Třeboň'!E:AJ,32,0)</f>
        <v xml:space="preserve">VO - ; vodovod - ; kanalizace - </v>
      </c>
    </row>
    <row r="572" spans="1:7" x14ac:dyDescent="0.25">
      <c r="A572" s="1">
        <v>571</v>
      </c>
      <c r="B572" s="1" t="s">
        <v>50</v>
      </c>
      <c r="C572" s="1" t="s">
        <v>201</v>
      </c>
      <c r="D572" s="1" t="str">
        <f>VLOOKUP('Souhrnná tabulka'!A572,'ORP České Budějovice'!E:AJ,15,0)&amp;"; "&amp;VLOOKUP('Souhrnná tabulka'!A572,'ORP České Budějovice'!E:AJ,19,0)</f>
        <v xml:space="preserve">; </v>
      </c>
      <c r="E572" s="1" t="str">
        <f>VLOOKUP('Souhrnná tabulka'!A572,'ORP České Budějovice'!E:AJ,21,0)&amp;"; "&amp;VLOOKUP('Souhrnná tabulka'!A572,'ORP České Budějovice'!E:AJ,25,0)</f>
        <v xml:space="preserve">; </v>
      </c>
      <c r="F572" s="1" t="str">
        <f>VLOOKUP('Souhrnná tabulka'!A572,'ORP České Budějovice'!E:AJ,27,0)&amp;"; "&amp;VLOOKUP('Souhrnná tabulka'!A572,'ORP České Budějovice'!E:AJ,31,0)</f>
        <v xml:space="preserve">; </v>
      </c>
      <c r="G572" s="1" t="str">
        <f>"VO - "&amp;VLOOKUP('Souhrnná tabulka'!A572,'ORP České Budějovice'!E:AJ,20,0)&amp;"; vodovod - "&amp;VLOOKUP('Souhrnná tabulka'!A572,'ORP České Budějovice'!E:AJ,26,0)&amp;"; kanalizace - "&amp;VLOOKUP('Souhrnná tabulka'!A572,'ORP České Budějovice'!E:AJ,32,0)</f>
        <v xml:space="preserve">VO - ; vodovod - ; kanalizace - </v>
      </c>
    </row>
    <row r="573" spans="1:7" x14ac:dyDescent="0.25">
      <c r="A573" s="1">
        <v>572</v>
      </c>
      <c r="B573" s="1" t="s">
        <v>347</v>
      </c>
      <c r="C573" s="1" t="s">
        <v>428</v>
      </c>
      <c r="D573" s="1" t="str">
        <f>VLOOKUP('Souhrnná tabulka'!A573,'ORP Tábor'!E:AJ,15,0)&amp;"; "&amp;VLOOKUP('Souhrnná tabulka'!A573,'ORP Tábor'!E:AJ,19,0)</f>
        <v xml:space="preserve">; </v>
      </c>
      <c r="E573" s="1" t="str">
        <f>VLOOKUP('Souhrnná tabulka'!A573,'ORP Tábor'!E:AJ,21,0)&amp;"; "&amp;VLOOKUP('Souhrnná tabulka'!A573,'ORP Tábor'!E:AJ,25,0)</f>
        <v xml:space="preserve">; </v>
      </c>
      <c r="F573" s="1" t="str">
        <f>VLOOKUP('Souhrnná tabulka'!A573,'ORP Tábor'!E:AJ,27,0)&amp;"; "&amp;VLOOKUP('Souhrnná tabulka'!A573,'ORP Tábor'!E:AJ,31,0)</f>
        <v xml:space="preserve">; </v>
      </c>
      <c r="G573" s="1" t="str">
        <f>"VO - "&amp;VLOOKUP('Souhrnná tabulka'!A573,'ORP Tábor'!E:AJ,20,0)&amp;"; vodovod - "&amp;VLOOKUP('Souhrnná tabulka'!A573,'ORP Tábor'!E:AJ,26,0)&amp;"; kanalizace - "&amp;VLOOKUP('Souhrnná tabulka'!A573,'ORP Tábor'!E:AJ,32,0)</f>
        <v xml:space="preserve">VO - ; vodovod - ; kanalizace - </v>
      </c>
    </row>
    <row r="574" spans="1:7" x14ac:dyDescent="0.25">
      <c r="A574" s="1">
        <v>573</v>
      </c>
      <c r="B574" s="1" t="s">
        <v>172</v>
      </c>
      <c r="C574" s="1" t="s">
        <v>281</v>
      </c>
      <c r="D574" s="1" t="str">
        <f>VLOOKUP('Souhrnná tabulka'!A574,'ORP Český Krumlov'!E:AJ,15,0)&amp;"; "&amp;VLOOKUP('Souhrnná tabulka'!A574,'ORP Český Krumlov'!E:AJ,19,0)</f>
        <v xml:space="preserve">; </v>
      </c>
      <c r="E574" s="1" t="str">
        <f>VLOOKUP('Souhrnná tabulka'!A574,'ORP Český Krumlov'!E:AJ,21,0)&amp;"; "&amp;VLOOKUP('Souhrnná tabulka'!A574,'ORP Český Krumlov'!E:AJ,25,0)</f>
        <v xml:space="preserve">; </v>
      </c>
      <c r="F574" s="1" t="str">
        <f>VLOOKUP('Souhrnná tabulka'!A574,'ORP Český Krumlov'!E:AJ,27,0)&amp;"; "&amp;VLOOKUP('Souhrnná tabulka'!A574,'ORP Český Krumlov'!E:AJ,31,0)</f>
        <v xml:space="preserve">; </v>
      </c>
      <c r="G574" s="1" t="str">
        <f>"VO - "&amp;VLOOKUP('Souhrnná tabulka'!A574,'ORP Český Krumlov'!E:AJ,20,0)&amp;"; vodovod - "&amp;VLOOKUP('Souhrnná tabulka'!A574,'ORP Český Krumlov'!E:AJ,26,0)&amp;"; kanalizace - "&amp;VLOOKUP('Souhrnná tabulka'!A574,'ORP Český Krumlov'!E:AJ,32,0)</f>
        <v xml:space="preserve">VO - ; vodovod - ; kanalizace - </v>
      </c>
    </row>
    <row r="575" spans="1:7" x14ac:dyDescent="0.25">
      <c r="A575" s="1">
        <v>574</v>
      </c>
      <c r="B575" s="1" t="s">
        <v>365</v>
      </c>
      <c r="C575" s="1" t="s">
        <v>478</v>
      </c>
      <c r="D575" s="1" t="str">
        <f>VLOOKUP('Souhrnná tabulka'!A575,'ORP Prachatice'!E:AJ,15,0)&amp;"; "&amp;VLOOKUP('Souhrnná tabulka'!A575,'ORP Prachatice'!E:AJ,19,0)</f>
        <v xml:space="preserve">; </v>
      </c>
      <c r="E575" s="1" t="str">
        <f>VLOOKUP('Souhrnná tabulka'!A575,'ORP Prachatice'!E:AJ,21,0)&amp;"; "&amp;VLOOKUP('Souhrnná tabulka'!A575,'ORP Prachatice'!E:AJ,25,0)</f>
        <v xml:space="preserve">; </v>
      </c>
      <c r="F575" s="1" t="str">
        <f>VLOOKUP('Souhrnná tabulka'!A575,'ORP Prachatice'!E:AJ,27,0)&amp;"; "&amp;VLOOKUP('Souhrnná tabulka'!A575,'ORP Prachatice'!E:AJ,31,0)</f>
        <v xml:space="preserve">; </v>
      </c>
      <c r="G575" s="1" t="str">
        <f>"VO - "&amp;VLOOKUP('Souhrnná tabulka'!A575,'ORP Prachatice'!E:AJ,20,0)&amp;"; vodovod - "&amp;VLOOKUP('Souhrnná tabulka'!A575,'ORP Prachatice'!E:AJ,26,0)&amp;"; kanalizace - "&amp;VLOOKUP('Souhrnná tabulka'!A575,'ORP Prachatice'!E:AJ,32,0)</f>
        <v xml:space="preserve">VO - ; vodovod - ; kanalizace - </v>
      </c>
    </row>
    <row r="576" spans="1:7" x14ac:dyDescent="0.25">
      <c r="A576" s="1">
        <v>575</v>
      </c>
      <c r="B576" s="1" t="s">
        <v>182</v>
      </c>
      <c r="C576" s="1" t="s">
        <v>205</v>
      </c>
      <c r="D576" s="1" t="str">
        <f>VLOOKUP('Souhrnná tabulka'!A576,'ORP Jindřichův Hradec'!E:AJ,15,0)&amp;"; "&amp;VLOOKUP('Souhrnná tabulka'!A576,'ORP Jindřichův Hradec'!E:AJ,19,0)</f>
        <v xml:space="preserve">; </v>
      </c>
      <c r="E576" s="1" t="str">
        <f>VLOOKUP('Souhrnná tabulka'!A576,'ORP Jindřichův Hradec'!E:AJ,21,0)&amp;"; "&amp;VLOOKUP('Souhrnná tabulka'!A576,'ORP Jindřichův Hradec'!E:AJ,25,0)</f>
        <v xml:space="preserve">; </v>
      </c>
      <c r="F576" s="1" t="str">
        <f>VLOOKUP('Souhrnná tabulka'!A576,'ORP Jindřichův Hradec'!E:AJ,27,0)&amp;"; "&amp;VLOOKUP('Souhrnná tabulka'!A576,'ORP Jindřichův Hradec'!E:AJ,31,0)</f>
        <v xml:space="preserve">; </v>
      </c>
      <c r="G576" s="1" t="str">
        <f>"VO - "&amp;VLOOKUP('Souhrnná tabulka'!A576,'ORP Jindřichův Hradec'!E:AJ,20,0)&amp;"; vodovod - "&amp;VLOOKUP('Souhrnná tabulka'!A576,'ORP Jindřichův Hradec'!E:AJ,26,0)&amp;"; kanalizace - "&amp;VLOOKUP('Souhrnná tabulka'!A576,'ORP Jindřichův Hradec'!E:AJ,32,0)</f>
        <v xml:space="preserve">VO - ; vodovod - ; kanalizace - </v>
      </c>
    </row>
    <row r="577" spans="1:7" x14ac:dyDescent="0.25">
      <c r="A577" s="1">
        <v>576</v>
      </c>
      <c r="B577" s="1" t="s">
        <v>448</v>
      </c>
      <c r="C577" s="1" t="s">
        <v>205</v>
      </c>
      <c r="D577" s="1" t="str">
        <f>VLOOKUP('Souhrnná tabulka'!A577,'ORP Jindřichův Hradec'!E:AJ,15,0)&amp;"; "&amp;VLOOKUP('Souhrnná tabulka'!A577,'ORP Jindřichův Hradec'!E:AJ,19,0)</f>
        <v xml:space="preserve">; </v>
      </c>
      <c r="E577" s="1" t="str">
        <f>VLOOKUP('Souhrnná tabulka'!A577,'ORP Jindřichův Hradec'!E:AJ,21,0)&amp;"; "&amp;VLOOKUP('Souhrnná tabulka'!A577,'ORP Jindřichův Hradec'!E:AJ,25,0)</f>
        <v xml:space="preserve">; </v>
      </c>
      <c r="F577" s="1" t="str">
        <f>VLOOKUP('Souhrnná tabulka'!A577,'ORP Jindřichův Hradec'!E:AJ,27,0)&amp;"; "&amp;VLOOKUP('Souhrnná tabulka'!A577,'ORP Jindřichův Hradec'!E:AJ,31,0)</f>
        <v xml:space="preserve">; </v>
      </c>
      <c r="G577" s="1" t="str">
        <f>"VO - "&amp;VLOOKUP('Souhrnná tabulka'!A577,'ORP Jindřichův Hradec'!E:AJ,20,0)&amp;"; vodovod - "&amp;VLOOKUP('Souhrnná tabulka'!A577,'ORP Jindřichův Hradec'!E:AJ,26,0)&amp;"; kanalizace - "&amp;VLOOKUP('Souhrnná tabulka'!A577,'ORP Jindřichův Hradec'!E:AJ,32,0)</f>
        <v xml:space="preserve">VO - ; vodovod - ; kanalizace - </v>
      </c>
    </row>
    <row r="578" spans="1:7" x14ac:dyDescent="0.25">
      <c r="A578" s="1">
        <v>577</v>
      </c>
      <c r="B578" s="1" t="s">
        <v>158</v>
      </c>
      <c r="C578" s="1" t="s">
        <v>201</v>
      </c>
      <c r="D578" s="1" t="str">
        <f>VLOOKUP('Souhrnná tabulka'!A578,'ORP České Budějovice'!E:AJ,15,0)&amp;"; "&amp;VLOOKUP('Souhrnná tabulka'!A578,'ORP České Budějovice'!E:AJ,19,0)</f>
        <v xml:space="preserve">; </v>
      </c>
      <c r="E578" s="1" t="str">
        <f>VLOOKUP('Souhrnná tabulka'!A578,'ORP České Budějovice'!E:AJ,21,0)&amp;"; "&amp;VLOOKUP('Souhrnná tabulka'!A578,'ORP České Budějovice'!E:AJ,25,0)</f>
        <v xml:space="preserve">; </v>
      </c>
      <c r="F578" s="1" t="str">
        <f>VLOOKUP('Souhrnná tabulka'!A578,'ORP České Budějovice'!E:AJ,27,0)&amp;"; "&amp;VLOOKUP('Souhrnná tabulka'!A578,'ORP České Budějovice'!E:AJ,31,0)</f>
        <v xml:space="preserve">; </v>
      </c>
      <c r="G578" s="1" t="str">
        <f>"VO - "&amp;VLOOKUP('Souhrnná tabulka'!A578,'ORP České Budějovice'!E:AJ,20,0)&amp;"; vodovod - "&amp;VLOOKUP('Souhrnná tabulka'!A578,'ORP České Budějovice'!E:AJ,26,0)&amp;"; kanalizace - "&amp;VLOOKUP('Souhrnná tabulka'!A578,'ORP České Budějovice'!E:AJ,32,0)</f>
        <v xml:space="preserve">VO - ; vodovod - ; kanalizace - </v>
      </c>
    </row>
    <row r="579" spans="1:7" x14ac:dyDescent="0.25">
      <c r="A579" s="1">
        <v>578</v>
      </c>
      <c r="B579" s="1" t="s">
        <v>473</v>
      </c>
      <c r="C579" s="1" t="s">
        <v>298</v>
      </c>
      <c r="D579" s="1" t="str">
        <f>VLOOKUP('Souhrnná tabulka'!A579,'ORP Dačice'!E:AJ,15,0)&amp;"; "&amp;VLOOKUP('Souhrnná tabulka'!A579,'ORP Dačice'!E:AJ,19,0)</f>
        <v xml:space="preserve">; </v>
      </c>
      <c r="E579" s="1" t="str">
        <f>VLOOKUP('Souhrnná tabulka'!A579,'ORP Dačice'!E:AJ,21,0)&amp;"; "&amp;VLOOKUP('Souhrnná tabulka'!A579,'ORP Dačice'!E:AJ,25,0)</f>
        <v xml:space="preserve">; </v>
      </c>
      <c r="F579" s="1" t="str">
        <f>VLOOKUP('Souhrnná tabulka'!A579,'ORP Dačice'!E:AJ,27,0)&amp;"; "&amp;VLOOKUP('Souhrnná tabulka'!A579,'ORP Dačice'!E:AJ,31,0)</f>
        <v xml:space="preserve">; </v>
      </c>
      <c r="G579" s="1" t="str">
        <f>"VO - "&amp;VLOOKUP('Souhrnná tabulka'!A579,'ORP Dačice'!E:AJ,20,0)&amp;"; vodovod - "&amp;VLOOKUP('Souhrnná tabulka'!A579,'ORP Dačice'!E:AJ,26,0)&amp;"; kanalizace - "&amp;VLOOKUP('Souhrnná tabulka'!A579,'ORP Dačice'!E:AJ,32,0)</f>
        <v xml:space="preserve">VO - ; vodovod - ; kanalizace - </v>
      </c>
    </row>
    <row r="580" spans="1:7" x14ac:dyDescent="0.25">
      <c r="A580" s="1">
        <v>579</v>
      </c>
      <c r="B580" s="1" t="s">
        <v>439</v>
      </c>
      <c r="C580" s="1" t="s">
        <v>298</v>
      </c>
      <c r="D580" s="1" t="str">
        <f>VLOOKUP('Souhrnná tabulka'!A580,'ORP Dačice'!E:AJ,15,0)&amp;"; "&amp;VLOOKUP('Souhrnná tabulka'!A580,'ORP Dačice'!E:AJ,19,0)</f>
        <v xml:space="preserve">; </v>
      </c>
      <c r="E580" s="1" t="str">
        <f>VLOOKUP('Souhrnná tabulka'!A580,'ORP Dačice'!E:AJ,21,0)&amp;"; "&amp;VLOOKUP('Souhrnná tabulka'!A580,'ORP Dačice'!E:AJ,25,0)</f>
        <v xml:space="preserve">; </v>
      </c>
      <c r="F580" s="1" t="str">
        <f>VLOOKUP('Souhrnná tabulka'!A580,'ORP Dačice'!E:AJ,27,0)&amp;"; "&amp;VLOOKUP('Souhrnná tabulka'!A580,'ORP Dačice'!E:AJ,31,0)</f>
        <v xml:space="preserve">; </v>
      </c>
      <c r="G580" s="1" t="str">
        <f>"VO - "&amp;VLOOKUP('Souhrnná tabulka'!A580,'ORP Dačice'!E:AJ,20,0)&amp;"; vodovod - "&amp;VLOOKUP('Souhrnná tabulka'!A580,'ORP Dačice'!E:AJ,26,0)&amp;"; kanalizace - "&amp;VLOOKUP('Souhrnná tabulka'!A580,'ORP Dačice'!E:AJ,32,0)</f>
        <v xml:space="preserve">VO - ; vodovod - ; kanalizace - </v>
      </c>
    </row>
    <row r="581" spans="1:7" x14ac:dyDescent="0.25">
      <c r="A581" s="1">
        <v>580</v>
      </c>
      <c r="B581" s="1" t="s">
        <v>346</v>
      </c>
      <c r="C581" s="1" t="s">
        <v>428</v>
      </c>
      <c r="D581" s="1" t="str">
        <f>VLOOKUP('Souhrnná tabulka'!A581,'ORP Tábor'!E:AJ,15,0)&amp;"; "&amp;VLOOKUP('Souhrnná tabulka'!A581,'ORP Tábor'!E:AJ,19,0)</f>
        <v xml:space="preserve">; </v>
      </c>
      <c r="E581" s="1" t="str">
        <f>VLOOKUP('Souhrnná tabulka'!A581,'ORP Tábor'!E:AJ,21,0)&amp;"; "&amp;VLOOKUP('Souhrnná tabulka'!A581,'ORP Tábor'!E:AJ,25,0)</f>
        <v xml:space="preserve">; </v>
      </c>
      <c r="F581" s="1" t="str">
        <f>VLOOKUP('Souhrnná tabulka'!A581,'ORP Tábor'!E:AJ,27,0)&amp;"; "&amp;VLOOKUP('Souhrnná tabulka'!A581,'ORP Tábor'!E:AJ,31,0)</f>
        <v xml:space="preserve">; </v>
      </c>
      <c r="G581" s="1" t="str">
        <f>"VO - "&amp;VLOOKUP('Souhrnná tabulka'!A581,'ORP Tábor'!E:AJ,20,0)&amp;"; vodovod - "&amp;VLOOKUP('Souhrnná tabulka'!A581,'ORP Tábor'!E:AJ,26,0)&amp;"; kanalizace - "&amp;VLOOKUP('Souhrnná tabulka'!A581,'ORP Tábor'!E:AJ,32,0)</f>
        <v xml:space="preserve">VO - ; vodovod - ; kanalizace - </v>
      </c>
    </row>
    <row r="582" spans="1:7" x14ac:dyDescent="0.25">
      <c r="A582" s="1">
        <v>581</v>
      </c>
      <c r="B582" s="1" t="s">
        <v>217</v>
      </c>
      <c r="C582" s="1" t="s">
        <v>201</v>
      </c>
      <c r="D582" s="1" t="str">
        <f>VLOOKUP('Souhrnná tabulka'!A582,'ORP České Budějovice'!E:AJ,15,0)&amp;"; "&amp;VLOOKUP('Souhrnná tabulka'!A582,'ORP České Budějovice'!E:AJ,19,0)</f>
        <v xml:space="preserve">; </v>
      </c>
      <c r="E582" s="1" t="str">
        <f>VLOOKUP('Souhrnná tabulka'!A582,'ORP České Budějovice'!E:AJ,21,0)&amp;"; "&amp;VLOOKUP('Souhrnná tabulka'!A582,'ORP České Budějovice'!E:AJ,25,0)</f>
        <v xml:space="preserve">; </v>
      </c>
      <c r="F582" s="1" t="str">
        <f>VLOOKUP('Souhrnná tabulka'!A582,'ORP České Budějovice'!E:AJ,27,0)&amp;"; "&amp;VLOOKUP('Souhrnná tabulka'!A582,'ORP České Budějovice'!E:AJ,31,0)</f>
        <v xml:space="preserve">; </v>
      </c>
      <c r="G582" s="1" t="str">
        <f>"VO - "&amp;VLOOKUP('Souhrnná tabulka'!A582,'ORP České Budějovice'!E:AJ,20,0)&amp;"; vodovod - "&amp;VLOOKUP('Souhrnná tabulka'!A582,'ORP České Budějovice'!E:AJ,26,0)&amp;"; kanalizace - "&amp;VLOOKUP('Souhrnná tabulka'!A582,'ORP České Budějovice'!E:AJ,32,0)</f>
        <v xml:space="preserve">VO - ; vodovod - ; kanalizace - </v>
      </c>
    </row>
    <row r="583" spans="1:7" x14ac:dyDescent="0.25">
      <c r="A583" s="1">
        <v>582</v>
      </c>
      <c r="B583" s="1" t="s">
        <v>214</v>
      </c>
      <c r="C583" s="1" t="s">
        <v>201</v>
      </c>
      <c r="D583" s="1" t="str">
        <f>VLOOKUP('Souhrnná tabulka'!A583,'ORP České Budějovice'!E:AJ,15,0)&amp;"; "&amp;VLOOKUP('Souhrnná tabulka'!A583,'ORP České Budějovice'!E:AJ,19,0)</f>
        <v xml:space="preserve">; </v>
      </c>
      <c r="E583" s="1" t="str">
        <f>VLOOKUP('Souhrnná tabulka'!A583,'ORP České Budějovice'!E:AJ,21,0)&amp;"; "&amp;VLOOKUP('Souhrnná tabulka'!A583,'ORP České Budějovice'!E:AJ,25,0)</f>
        <v xml:space="preserve">; </v>
      </c>
      <c r="F583" s="1" t="str">
        <f>VLOOKUP('Souhrnná tabulka'!A583,'ORP České Budějovice'!E:AJ,27,0)&amp;"; "&amp;VLOOKUP('Souhrnná tabulka'!A583,'ORP České Budějovice'!E:AJ,31,0)</f>
        <v xml:space="preserve">; </v>
      </c>
      <c r="G583" s="1" t="str">
        <f>"VO - "&amp;VLOOKUP('Souhrnná tabulka'!A583,'ORP České Budějovice'!E:AJ,20,0)&amp;"; vodovod - "&amp;VLOOKUP('Souhrnná tabulka'!A583,'ORP České Budějovice'!E:AJ,26,0)&amp;"; kanalizace - "&amp;VLOOKUP('Souhrnná tabulka'!A583,'ORP České Budějovice'!E:AJ,32,0)</f>
        <v xml:space="preserve">VO - ; vodovod - ; kanalizace - </v>
      </c>
    </row>
    <row r="584" spans="1:7" x14ac:dyDescent="0.25">
      <c r="A584" s="1">
        <v>583</v>
      </c>
      <c r="B584" s="1" t="s">
        <v>179</v>
      </c>
      <c r="C584" s="1" t="s">
        <v>162</v>
      </c>
      <c r="D584" s="1" t="str">
        <f>VLOOKUP('Souhrnná tabulka'!A584,'ORP Trhové Sviny'!E:AJ,15,0)&amp;"; "&amp;VLOOKUP('Souhrnná tabulka'!A584,'ORP Trhové Sviny'!E:AJ,19,0)</f>
        <v xml:space="preserve">; </v>
      </c>
      <c r="E584" s="1" t="str">
        <f>VLOOKUP('Souhrnná tabulka'!A584,'ORP Trhové Sviny'!E:AJ,21,0)&amp;"; "&amp;VLOOKUP('Souhrnná tabulka'!A584,'ORP Trhové Sviny'!E:AJ,25,0)</f>
        <v xml:space="preserve">; </v>
      </c>
      <c r="F584" s="1" t="str">
        <f>VLOOKUP('Souhrnná tabulka'!A584,'ORP Trhové Sviny'!E:AJ,27,0)&amp;"; "&amp;VLOOKUP('Souhrnná tabulka'!A584,'ORP Trhové Sviny'!E:AJ,31,0)</f>
        <v xml:space="preserve">; </v>
      </c>
      <c r="G584" s="1" t="str">
        <f>"VO - "&amp;VLOOKUP('Souhrnná tabulka'!A584,'ORP Trhové Sviny'!E:AJ,20,0)&amp;"; vodovod - "&amp;VLOOKUP('Souhrnná tabulka'!A584,'ORP Trhové Sviny'!E:AJ,26,0)&amp;"; kanalizace - "&amp;VLOOKUP('Souhrnná tabulka'!A584,'ORP Trhové Sviny'!E:AJ,32,0)</f>
        <v xml:space="preserve">VO - ; vodovod - ; kanalizace - </v>
      </c>
    </row>
    <row r="585" spans="1:7" x14ac:dyDescent="0.25">
      <c r="A585" s="1">
        <v>584</v>
      </c>
      <c r="B585" s="1" t="s">
        <v>421</v>
      </c>
      <c r="C585" s="1" t="s">
        <v>478</v>
      </c>
      <c r="D585" s="1" t="str">
        <f>VLOOKUP('Souhrnná tabulka'!A585,'ORP Prachatice'!E:AJ,15,0)&amp;"; "&amp;VLOOKUP('Souhrnná tabulka'!A585,'ORP Prachatice'!E:AJ,19,0)</f>
        <v xml:space="preserve">; </v>
      </c>
      <c r="E585" s="1" t="str">
        <f>VLOOKUP('Souhrnná tabulka'!A585,'ORP Prachatice'!E:AJ,21,0)&amp;"; "&amp;VLOOKUP('Souhrnná tabulka'!A585,'ORP Prachatice'!E:AJ,25,0)</f>
        <v xml:space="preserve">; </v>
      </c>
      <c r="F585" s="1" t="str">
        <f>VLOOKUP('Souhrnná tabulka'!A585,'ORP Prachatice'!E:AJ,27,0)&amp;"; "&amp;VLOOKUP('Souhrnná tabulka'!A585,'ORP Prachatice'!E:AJ,31,0)</f>
        <v xml:space="preserve">; </v>
      </c>
      <c r="G585" s="1" t="str">
        <f>"VO - "&amp;VLOOKUP('Souhrnná tabulka'!A585,'ORP Prachatice'!E:AJ,20,0)&amp;"; vodovod - "&amp;VLOOKUP('Souhrnná tabulka'!A585,'ORP Prachatice'!E:AJ,26,0)&amp;"; kanalizace - "&amp;VLOOKUP('Souhrnná tabulka'!A585,'ORP Prachatice'!E:AJ,32,0)</f>
        <v xml:space="preserve">VO - ; vodovod - ; kanalizace - </v>
      </c>
    </row>
    <row r="586" spans="1:7" x14ac:dyDescent="0.25">
      <c r="A586" s="1">
        <v>585</v>
      </c>
      <c r="B586" s="1" t="s">
        <v>163</v>
      </c>
      <c r="C586" s="1" t="s">
        <v>201</v>
      </c>
      <c r="D586" s="1" t="str">
        <f>VLOOKUP('Souhrnná tabulka'!A586,'ORP České Budějovice'!E:AJ,15,0)&amp;"; "&amp;VLOOKUP('Souhrnná tabulka'!A586,'ORP České Budějovice'!E:AJ,19,0)</f>
        <v xml:space="preserve">; </v>
      </c>
      <c r="E586" s="1" t="str">
        <f>VLOOKUP('Souhrnná tabulka'!A586,'ORP České Budějovice'!E:AJ,21,0)&amp;"; "&amp;VLOOKUP('Souhrnná tabulka'!A586,'ORP České Budějovice'!E:AJ,25,0)</f>
        <v xml:space="preserve">; </v>
      </c>
      <c r="F586" s="1" t="str">
        <f>VLOOKUP('Souhrnná tabulka'!A586,'ORP České Budějovice'!E:AJ,27,0)&amp;"; "&amp;VLOOKUP('Souhrnná tabulka'!A586,'ORP České Budějovice'!E:AJ,31,0)</f>
        <v xml:space="preserve">; </v>
      </c>
      <c r="G586" s="1" t="str">
        <f>"VO - "&amp;VLOOKUP('Souhrnná tabulka'!A586,'ORP České Budějovice'!E:AJ,20,0)&amp;"; vodovod - "&amp;VLOOKUP('Souhrnná tabulka'!A586,'ORP České Budějovice'!E:AJ,26,0)&amp;"; kanalizace - "&amp;VLOOKUP('Souhrnná tabulka'!A586,'ORP České Budějovice'!E:AJ,32,0)</f>
        <v xml:space="preserve">VO - ; vodovod - ; kanalizace - </v>
      </c>
    </row>
    <row r="587" spans="1:7" x14ac:dyDescent="0.25">
      <c r="A587" s="1">
        <v>586</v>
      </c>
      <c r="B587" s="1" t="s">
        <v>245</v>
      </c>
      <c r="C587" s="1" t="s">
        <v>201</v>
      </c>
      <c r="D587" s="1" t="str">
        <f>VLOOKUP('Souhrnná tabulka'!A587,'ORP České Budějovice'!E:AJ,15,0)&amp;"; "&amp;VLOOKUP('Souhrnná tabulka'!A587,'ORP České Budějovice'!E:AJ,19,0)</f>
        <v xml:space="preserve">; </v>
      </c>
      <c r="E587" s="1" t="str">
        <f>VLOOKUP('Souhrnná tabulka'!A587,'ORP České Budějovice'!E:AJ,21,0)&amp;"; "&amp;VLOOKUP('Souhrnná tabulka'!A587,'ORP České Budějovice'!E:AJ,25,0)</f>
        <v xml:space="preserve">; </v>
      </c>
      <c r="F587" s="1" t="str">
        <f>VLOOKUP('Souhrnná tabulka'!A587,'ORP České Budějovice'!E:AJ,27,0)&amp;"; "&amp;VLOOKUP('Souhrnná tabulka'!A587,'ORP České Budějovice'!E:AJ,31,0)</f>
        <v xml:space="preserve">; </v>
      </c>
      <c r="G587" s="1" t="str">
        <f>"VO - "&amp;VLOOKUP('Souhrnná tabulka'!A587,'ORP České Budějovice'!E:AJ,20,0)&amp;"; vodovod - "&amp;VLOOKUP('Souhrnná tabulka'!A587,'ORP České Budějovice'!E:AJ,26,0)&amp;"; kanalizace - "&amp;VLOOKUP('Souhrnná tabulka'!A587,'ORP České Budějovice'!E:AJ,32,0)</f>
        <v xml:space="preserve">VO - ; vodovod - ; kanalizace - </v>
      </c>
    </row>
    <row r="588" spans="1:7" x14ac:dyDescent="0.25">
      <c r="A588" s="1">
        <v>587</v>
      </c>
      <c r="B588" s="1" t="s">
        <v>200</v>
      </c>
      <c r="C588" s="1" t="s">
        <v>281</v>
      </c>
      <c r="D588" s="1" t="str">
        <f>VLOOKUP('Souhrnná tabulka'!A588,'ORP Český Krumlov'!E:AJ,15,0)&amp;"; "&amp;VLOOKUP('Souhrnná tabulka'!A588,'ORP Český Krumlov'!E:AJ,19,0)</f>
        <v xml:space="preserve">; </v>
      </c>
      <c r="E588" s="1" t="str">
        <f>VLOOKUP('Souhrnná tabulka'!A588,'ORP Český Krumlov'!E:AJ,21,0)&amp;"; "&amp;VLOOKUP('Souhrnná tabulka'!A588,'ORP Český Krumlov'!E:AJ,25,0)</f>
        <v xml:space="preserve">; </v>
      </c>
      <c r="F588" s="1" t="str">
        <f>VLOOKUP('Souhrnná tabulka'!A588,'ORP Český Krumlov'!E:AJ,27,0)&amp;"; "&amp;VLOOKUP('Souhrnná tabulka'!A588,'ORP Český Krumlov'!E:AJ,31,0)</f>
        <v xml:space="preserve">; </v>
      </c>
      <c r="G588" s="1" t="str">
        <f>"VO - "&amp;VLOOKUP('Souhrnná tabulka'!A588,'ORP Český Krumlov'!E:AJ,20,0)&amp;"; vodovod - "&amp;VLOOKUP('Souhrnná tabulka'!A588,'ORP Český Krumlov'!E:AJ,26,0)&amp;"; kanalizace - "&amp;VLOOKUP('Souhrnná tabulka'!A588,'ORP Český Krumlov'!E:AJ,32,0)</f>
        <v xml:space="preserve">VO - ; vodovod - ; kanalizace - </v>
      </c>
    </row>
    <row r="589" spans="1:7" x14ac:dyDescent="0.25">
      <c r="A589" s="1">
        <v>588</v>
      </c>
      <c r="B589" s="1" t="s">
        <v>128</v>
      </c>
      <c r="C589" s="1" t="s">
        <v>201</v>
      </c>
      <c r="D589" s="1" t="str">
        <f>VLOOKUP('Souhrnná tabulka'!A589,'ORP České Budějovice'!E:AJ,15,0)&amp;"; "&amp;VLOOKUP('Souhrnná tabulka'!A589,'ORP České Budějovice'!E:AJ,19,0)</f>
        <v xml:space="preserve">; </v>
      </c>
      <c r="E589" s="1" t="str">
        <f>VLOOKUP('Souhrnná tabulka'!A589,'ORP České Budějovice'!E:AJ,21,0)&amp;"; "&amp;VLOOKUP('Souhrnná tabulka'!A589,'ORP České Budějovice'!E:AJ,25,0)</f>
        <v xml:space="preserve">; </v>
      </c>
      <c r="F589" s="1" t="str">
        <f>VLOOKUP('Souhrnná tabulka'!A589,'ORP České Budějovice'!E:AJ,27,0)&amp;"; "&amp;VLOOKUP('Souhrnná tabulka'!A589,'ORP České Budějovice'!E:AJ,31,0)</f>
        <v xml:space="preserve">; </v>
      </c>
      <c r="G589" s="1" t="str">
        <f>"VO - "&amp;VLOOKUP('Souhrnná tabulka'!A589,'ORP České Budějovice'!E:AJ,20,0)&amp;"; vodovod - "&amp;VLOOKUP('Souhrnná tabulka'!A589,'ORP České Budějovice'!E:AJ,26,0)&amp;"; kanalizace - "&amp;VLOOKUP('Souhrnná tabulka'!A589,'ORP České Budějovice'!E:AJ,32,0)</f>
        <v xml:space="preserve">VO - ; vodovod - ; kanalizace - </v>
      </c>
    </row>
    <row r="590" spans="1:7" x14ac:dyDescent="0.25">
      <c r="A590" s="1">
        <v>589</v>
      </c>
      <c r="B590" s="1" t="s">
        <v>351</v>
      </c>
      <c r="C590" s="1" t="s">
        <v>428</v>
      </c>
      <c r="D590" s="1" t="str">
        <f>VLOOKUP('Souhrnná tabulka'!A590,'ORP Tábor'!E:AJ,15,0)&amp;"; "&amp;VLOOKUP('Souhrnná tabulka'!A590,'ORP Tábor'!E:AJ,19,0)</f>
        <v xml:space="preserve">; </v>
      </c>
      <c r="E590" s="1" t="str">
        <f>VLOOKUP('Souhrnná tabulka'!A590,'ORP Tábor'!E:AJ,21,0)&amp;"; "&amp;VLOOKUP('Souhrnná tabulka'!A590,'ORP Tábor'!E:AJ,25,0)</f>
        <v xml:space="preserve">; </v>
      </c>
      <c r="F590" s="1" t="str">
        <f>VLOOKUP('Souhrnná tabulka'!A590,'ORP Tábor'!E:AJ,27,0)&amp;"; "&amp;VLOOKUP('Souhrnná tabulka'!A590,'ORP Tábor'!E:AJ,31,0)</f>
        <v xml:space="preserve">; </v>
      </c>
      <c r="G590" s="1" t="str">
        <f>"VO - "&amp;VLOOKUP('Souhrnná tabulka'!A590,'ORP Tábor'!E:AJ,20,0)&amp;"; vodovod - "&amp;VLOOKUP('Souhrnná tabulka'!A590,'ORP Tábor'!E:AJ,26,0)&amp;"; kanalizace - "&amp;VLOOKUP('Souhrnná tabulka'!A590,'ORP Tábor'!E:AJ,32,0)</f>
        <v xml:space="preserve">VO - ; vodovod - ; kanalizace - </v>
      </c>
    </row>
    <row r="591" spans="1:7" x14ac:dyDescent="0.25">
      <c r="A591" s="1">
        <v>590</v>
      </c>
      <c r="B591" s="1" t="s">
        <v>174</v>
      </c>
      <c r="C591" s="1" t="s">
        <v>201</v>
      </c>
      <c r="D591" s="1" t="str">
        <f>VLOOKUP('Souhrnná tabulka'!A591,'ORP České Budějovice'!E:AJ,15,0)&amp;"; "&amp;VLOOKUP('Souhrnná tabulka'!A591,'ORP České Budějovice'!E:AJ,19,0)</f>
        <v xml:space="preserve">; </v>
      </c>
      <c r="E591" s="1" t="str">
        <f>VLOOKUP('Souhrnná tabulka'!A591,'ORP České Budějovice'!E:AJ,21,0)&amp;"; "&amp;VLOOKUP('Souhrnná tabulka'!A591,'ORP České Budějovice'!E:AJ,25,0)</f>
        <v xml:space="preserve">; </v>
      </c>
      <c r="F591" s="1" t="str">
        <f>VLOOKUP('Souhrnná tabulka'!A591,'ORP České Budějovice'!E:AJ,27,0)&amp;"; "&amp;VLOOKUP('Souhrnná tabulka'!A591,'ORP České Budějovice'!E:AJ,31,0)</f>
        <v xml:space="preserve">; </v>
      </c>
      <c r="G591" s="1" t="str">
        <f>"VO - "&amp;VLOOKUP('Souhrnná tabulka'!A591,'ORP České Budějovice'!E:AJ,20,0)&amp;"; vodovod - "&amp;VLOOKUP('Souhrnná tabulka'!A591,'ORP České Budějovice'!E:AJ,26,0)&amp;"; kanalizace - "&amp;VLOOKUP('Souhrnná tabulka'!A591,'ORP České Budějovice'!E:AJ,32,0)</f>
        <v xml:space="preserve">VO - ; vodovod - ; kanalizace - </v>
      </c>
    </row>
    <row r="592" spans="1:7" x14ac:dyDescent="0.25">
      <c r="A592" s="1">
        <v>591</v>
      </c>
      <c r="B592" s="1" t="s">
        <v>266</v>
      </c>
      <c r="C592" s="1" t="s">
        <v>281</v>
      </c>
      <c r="D592" s="1" t="str">
        <f>VLOOKUP('Souhrnná tabulka'!A592,'ORP Český Krumlov'!E:AJ,15,0)&amp;"; "&amp;VLOOKUP('Souhrnná tabulka'!A592,'ORP Český Krumlov'!E:AJ,19,0)</f>
        <v xml:space="preserve">; </v>
      </c>
      <c r="E592" s="1" t="str">
        <f>VLOOKUP('Souhrnná tabulka'!A592,'ORP Český Krumlov'!E:AJ,21,0)&amp;"; "&amp;VLOOKUP('Souhrnná tabulka'!A592,'ORP Český Krumlov'!E:AJ,25,0)</f>
        <v xml:space="preserve">; </v>
      </c>
      <c r="F592" s="1" t="str">
        <f>VLOOKUP('Souhrnná tabulka'!A592,'ORP Český Krumlov'!E:AJ,27,0)&amp;"; "&amp;VLOOKUP('Souhrnná tabulka'!A592,'ORP Český Krumlov'!E:AJ,31,0)</f>
        <v xml:space="preserve">; </v>
      </c>
      <c r="G592" s="1" t="str">
        <f>"VO - "&amp;VLOOKUP('Souhrnná tabulka'!A592,'ORP Český Krumlov'!E:AJ,20,0)&amp;"; vodovod - "&amp;VLOOKUP('Souhrnná tabulka'!A592,'ORP Český Krumlov'!E:AJ,26,0)&amp;"; kanalizace - "&amp;VLOOKUP('Souhrnná tabulka'!A592,'ORP Český Krumlov'!E:AJ,32,0)</f>
        <v xml:space="preserve">VO - ; vodovod - ; kanalizace - </v>
      </c>
    </row>
    <row r="593" spans="1:7" x14ac:dyDescent="0.25">
      <c r="A593" s="1">
        <v>592</v>
      </c>
      <c r="B593" s="1" t="s">
        <v>399</v>
      </c>
      <c r="C593" s="1" t="s">
        <v>350</v>
      </c>
      <c r="D593" s="1" t="str">
        <f>VLOOKUP('Souhrnná tabulka'!A593,'ORP Strakonice'!E:AJ,15,0)&amp;"; "&amp;VLOOKUP('Souhrnná tabulka'!A593,'ORP Strakonice'!E:AJ,19,0)</f>
        <v xml:space="preserve">; </v>
      </c>
      <c r="E593" s="1" t="str">
        <f>VLOOKUP('Souhrnná tabulka'!A593,'ORP Strakonice'!E:AJ,21,0)&amp;"; "&amp;VLOOKUP('Souhrnná tabulka'!A593,'ORP Strakonice'!E:AJ,25,0)</f>
        <v xml:space="preserve">; </v>
      </c>
      <c r="F593" s="1" t="str">
        <f>VLOOKUP('Souhrnná tabulka'!A593,'ORP Strakonice'!E:AJ,27,0)&amp;"; "&amp;VLOOKUP('Souhrnná tabulka'!A593,'ORP Strakonice'!E:AJ,31,0)</f>
        <v xml:space="preserve">; </v>
      </c>
      <c r="G593" s="1" t="str">
        <f>"VO - "&amp;VLOOKUP('Souhrnná tabulka'!A593,'ORP Strakonice'!E:AJ,20,0)&amp;"; vodovod - "&amp;VLOOKUP('Souhrnná tabulka'!A593,'ORP Strakonice'!E:AJ,26,0)&amp;"; kanalizace - "&amp;VLOOKUP('Souhrnná tabulka'!A593,'ORP Strakonice'!E:AJ,32,0)</f>
        <v xml:space="preserve">VO - ; vodovod - ; kanalizace - </v>
      </c>
    </row>
    <row r="594" spans="1:7" x14ac:dyDescent="0.25">
      <c r="A594" s="1">
        <v>593</v>
      </c>
      <c r="B594" s="1" t="s">
        <v>447</v>
      </c>
      <c r="C594" s="1" t="s">
        <v>205</v>
      </c>
      <c r="D594" s="1" t="str">
        <f>VLOOKUP('Souhrnná tabulka'!A594,'ORP Jindřichův Hradec'!E:AJ,15,0)&amp;"; "&amp;VLOOKUP('Souhrnná tabulka'!A594,'ORP Jindřichův Hradec'!E:AJ,19,0)</f>
        <v xml:space="preserve">; </v>
      </c>
      <c r="E594" s="1" t="str">
        <f>VLOOKUP('Souhrnná tabulka'!A594,'ORP Jindřichův Hradec'!E:AJ,21,0)&amp;"; "&amp;VLOOKUP('Souhrnná tabulka'!A594,'ORP Jindřichův Hradec'!E:AJ,25,0)</f>
        <v xml:space="preserve">; </v>
      </c>
      <c r="F594" s="1" t="str">
        <f>VLOOKUP('Souhrnná tabulka'!A594,'ORP Jindřichův Hradec'!E:AJ,27,0)&amp;"; "&amp;VLOOKUP('Souhrnná tabulka'!A594,'ORP Jindřichův Hradec'!E:AJ,31,0)</f>
        <v xml:space="preserve">; </v>
      </c>
      <c r="G594" s="1" t="str">
        <f>"VO - "&amp;VLOOKUP('Souhrnná tabulka'!A594,'ORP Jindřichův Hradec'!E:AJ,20,0)&amp;"; vodovod - "&amp;VLOOKUP('Souhrnná tabulka'!A594,'ORP Jindřichův Hradec'!E:AJ,26,0)&amp;"; kanalizace - "&amp;VLOOKUP('Souhrnná tabulka'!A594,'ORP Jindřichův Hradec'!E:AJ,32,0)</f>
        <v xml:space="preserve">VO - ; vodovod - ; kanalizace - </v>
      </c>
    </row>
    <row r="595" spans="1:7" x14ac:dyDescent="0.25">
      <c r="A595" s="1">
        <v>594</v>
      </c>
      <c r="B595" s="1" t="s">
        <v>295</v>
      </c>
      <c r="C595" s="1" t="s">
        <v>475</v>
      </c>
      <c r="D595" s="1" t="str">
        <f>VLOOKUP('Souhrnná tabulka'!A595,'ORP Třeboň'!E:AJ,15,0)&amp;"; "&amp;VLOOKUP('Souhrnná tabulka'!A595,'ORP Třeboň'!E:AJ,19,0)</f>
        <v xml:space="preserve">; </v>
      </c>
      <c r="E595" s="1" t="str">
        <f>VLOOKUP('Souhrnná tabulka'!A595,'ORP Třeboň'!E:AJ,21,0)&amp;"; "&amp;VLOOKUP('Souhrnná tabulka'!A595,'ORP Třeboň'!E:AJ,25,0)</f>
        <v xml:space="preserve">; </v>
      </c>
      <c r="F595" s="1" t="str">
        <f>VLOOKUP('Souhrnná tabulka'!A595,'ORP Třeboň'!E:AJ,27,0)&amp;"; "&amp;VLOOKUP('Souhrnná tabulka'!A595,'ORP Třeboň'!E:AJ,31,0)</f>
        <v xml:space="preserve">; </v>
      </c>
      <c r="G595" s="1" t="str">
        <f>"VO - "&amp;VLOOKUP('Souhrnná tabulka'!A595,'ORP Třeboň'!E:AJ,20,0)&amp;"; vodovod - "&amp;VLOOKUP('Souhrnná tabulka'!A595,'ORP Třeboň'!E:AJ,26,0)&amp;"; kanalizace - "&amp;VLOOKUP('Souhrnná tabulka'!A595,'ORP Třeboň'!E:AJ,32,0)</f>
        <v xml:space="preserve">VO - ; vodovod - ; kanalizace - </v>
      </c>
    </row>
    <row r="596" spans="1:7" x14ac:dyDescent="0.25">
      <c r="A596" s="1">
        <v>595</v>
      </c>
      <c r="B596" s="1" t="s">
        <v>278</v>
      </c>
      <c r="C596" s="1" t="s">
        <v>201</v>
      </c>
      <c r="D596" s="1" t="str">
        <f>VLOOKUP('Souhrnná tabulka'!A596,'ORP České Budějovice'!E:AJ,15,0)&amp;"; "&amp;VLOOKUP('Souhrnná tabulka'!A596,'ORP České Budějovice'!E:AJ,19,0)</f>
        <v xml:space="preserve">; </v>
      </c>
      <c r="E596" s="1" t="str">
        <f>VLOOKUP('Souhrnná tabulka'!A596,'ORP České Budějovice'!E:AJ,21,0)&amp;"; "&amp;VLOOKUP('Souhrnná tabulka'!A596,'ORP České Budějovice'!E:AJ,25,0)</f>
        <v xml:space="preserve">; </v>
      </c>
      <c r="F596" s="1" t="str">
        <f>VLOOKUP('Souhrnná tabulka'!A596,'ORP České Budějovice'!E:AJ,27,0)&amp;"; "&amp;VLOOKUP('Souhrnná tabulka'!A596,'ORP České Budějovice'!E:AJ,31,0)</f>
        <v xml:space="preserve">; </v>
      </c>
      <c r="G596" s="1" t="str">
        <f>"VO - "&amp;VLOOKUP('Souhrnná tabulka'!A596,'ORP České Budějovice'!E:AJ,20,0)&amp;"; vodovod - "&amp;VLOOKUP('Souhrnná tabulka'!A596,'ORP České Budějovice'!E:AJ,26,0)&amp;"; kanalizace - "&amp;VLOOKUP('Souhrnná tabulka'!A596,'ORP České Budějovice'!E:AJ,32,0)</f>
        <v xml:space="preserve">VO - ; vodovod - ; kanalizace - </v>
      </c>
    </row>
    <row r="597" spans="1:7" x14ac:dyDescent="0.25">
      <c r="A597" s="1">
        <v>596</v>
      </c>
      <c r="B597" s="1" t="s">
        <v>474</v>
      </c>
      <c r="C597" s="1" t="s">
        <v>475</v>
      </c>
      <c r="D597" s="1" t="str">
        <f>VLOOKUP('Souhrnná tabulka'!A597,'ORP Třeboň'!E:AJ,15,0)&amp;"; "&amp;VLOOKUP('Souhrnná tabulka'!A597,'ORP Třeboň'!E:AJ,19,0)</f>
        <v xml:space="preserve">; </v>
      </c>
      <c r="E597" s="1" t="str">
        <f>VLOOKUP('Souhrnná tabulka'!A597,'ORP Třeboň'!E:AJ,21,0)&amp;"; "&amp;VLOOKUP('Souhrnná tabulka'!A597,'ORP Třeboň'!E:AJ,25,0)</f>
        <v xml:space="preserve">; </v>
      </c>
      <c r="F597" s="1" t="str">
        <f>VLOOKUP('Souhrnná tabulka'!A597,'ORP Třeboň'!E:AJ,27,0)&amp;"; "&amp;VLOOKUP('Souhrnná tabulka'!A597,'ORP Třeboň'!E:AJ,31,0)</f>
        <v xml:space="preserve">; </v>
      </c>
      <c r="G597" s="1" t="str">
        <f>"VO - "&amp;VLOOKUP('Souhrnná tabulka'!A597,'ORP Třeboň'!E:AJ,20,0)&amp;"; vodovod - "&amp;VLOOKUP('Souhrnná tabulka'!A597,'ORP Třeboň'!E:AJ,26,0)&amp;"; kanalizace - "&amp;VLOOKUP('Souhrnná tabulka'!A597,'ORP Třeboň'!E:AJ,32,0)</f>
        <v xml:space="preserve">VO - ; vodovod - ; kanalizace - </v>
      </c>
    </row>
    <row r="598" spans="1:7" x14ac:dyDescent="0.25">
      <c r="A598" s="1">
        <v>597</v>
      </c>
      <c r="B598" s="1" t="s">
        <v>239</v>
      </c>
      <c r="C598" s="1" t="s">
        <v>478</v>
      </c>
      <c r="D598" s="1" t="str">
        <f>VLOOKUP('Souhrnná tabulka'!A598,'ORP Prachatice'!E:AJ,15,0)&amp;"; "&amp;VLOOKUP('Souhrnná tabulka'!A598,'ORP Prachatice'!E:AJ,19,0)</f>
        <v xml:space="preserve">; </v>
      </c>
      <c r="E598" s="1" t="str">
        <f>VLOOKUP('Souhrnná tabulka'!A598,'ORP Prachatice'!E:AJ,21,0)&amp;"; "&amp;VLOOKUP('Souhrnná tabulka'!A598,'ORP Prachatice'!E:AJ,25,0)</f>
        <v xml:space="preserve">; </v>
      </c>
      <c r="F598" s="1" t="str">
        <f>VLOOKUP('Souhrnná tabulka'!A598,'ORP Prachatice'!E:AJ,27,0)&amp;"; "&amp;VLOOKUP('Souhrnná tabulka'!A598,'ORP Prachatice'!E:AJ,31,0)</f>
        <v xml:space="preserve">; </v>
      </c>
      <c r="G598" s="1" t="str">
        <f>"VO - "&amp;VLOOKUP('Souhrnná tabulka'!A598,'ORP Prachatice'!E:AJ,20,0)&amp;"; vodovod - "&amp;VLOOKUP('Souhrnná tabulka'!A598,'ORP Prachatice'!E:AJ,26,0)&amp;"; kanalizace - "&amp;VLOOKUP('Souhrnná tabulka'!A598,'ORP Prachatice'!E:AJ,32,0)</f>
        <v xml:space="preserve">VO - ; vodovod - ; kanalizace - </v>
      </c>
    </row>
    <row r="599" spans="1:7" x14ac:dyDescent="0.25">
      <c r="A599" s="1">
        <v>598</v>
      </c>
      <c r="B599" s="1" t="s">
        <v>199</v>
      </c>
      <c r="C599" s="1" t="s">
        <v>281</v>
      </c>
      <c r="D599" s="1" t="str">
        <f>VLOOKUP('Souhrnná tabulka'!A599,'ORP Český Krumlov'!E:AJ,15,0)&amp;"; "&amp;VLOOKUP('Souhrnná tabulka'!A599,'ORP Český Krumlov'!E:AJ,19,0)</f>
        <v xml:space="preserve">; </v>
      </c>
      <c r="E599" s="1" t="str">
        <f>VLOOKUP('Souhrnná tabulka'!A599,'ORP Český Krumlov'!E:AJ,21,0)&amp;"; "&amp;VLOOKUP('Souhrnná tabulka'!A599,'ORP Český Krumlov'!E:AJ,25,0)</f>
        <v xml:space="preserve">; </v>
      </c>
      <c r="F599" s="1" t="str">
        <f>VLOOKUP('Souhrnná tabulka'!A599,'ORP Český Krumlov'!E:AJ,27,0)&amp;"; "&amp;VLOOKUP('Souhrnná tabulka'!A599,'ORP Český Krumlov'!E:AJ,31,0)</f>
        <v xml:space="preserve">; </v>
      </c>
      <c r="G599" s="1" t="str">
        <f>"VO - "&amp;VLOOKUP('Souhrnná tabulka'!A599,'ORP Český Krumlov'!E:AJ,20,0)&amp;"; vodovod - "&amp;VLOOKUP('Souhrnná tabulka'!A599,'ORP Český Krumlov'!E:AJ,26,0)&amp;"; kanalizace - "&amp;VLOOKUP('Souhrnná tabulka'!A599,'ORP Český Krumlov'!E:AJ,32,0)</f>
        <v xml:space="preserve">VO - ; vodovod - ; kanalizace - </v>
      </c>
    </row>
    <row r="600" spans="1:7" x14ac:dyDescent="0.25">
      <c r="A600" s="1">
        <v>599</v>
      </c>
      <c r="B600" s="1" t="s">
        <v>198</v>
      </c>
      <c r="C600" s="1" t="s">
        <v>265</v>
      </c>
      <c r="D600" s="1" t="str">
        <f>VLOOKUP('Souhrnná tabulka'!A600,'ORP Kaplice'!E:AJ,15,0)&amp;"; "&amp;VLOOKUP('Souhrnná tabulka'!A600,'ORP Kaplice'!E:AJ,19,0)</f>
        <v xml:space="preserve">; </v>
      </c>
      <c r="E600" s="1" t="str">
        <f>VLOOKUP('Souhrnná tabulka'!A600,'ORP Kaplice'!E:AJ,21,0)&amp;"; "&amp;VLOOKUP('Souhrnná tabulka'!A600,'ORP Kaplice'!E:AJ,25,0)</f>
        <v xml:space="preserve">; </v>
      </c>
      <c r="F600" s="1" t="str">
        <f>VLOOKUP('Souhrnná tabulka'!A600,'ORP Kaplice'!E:AJ,27,0)&amp;"; "&amp;VLOOKUP('Souhrnná tabulka'!A600,'ORP Kaplice'!E:AJ,31,0)</f>
        <v xml:space="preserve">; </v>
      </c>
      <c r="G600" s="1" t="str">
        <f>"VO - "&amp;VLOOKUP('Souhrnná tabulka'!A600,'ORP Kaplice'!E:AJ,20,0)&amp;"; vodovod - "&amp;VLOOKUP('Souhrnná tabulka'!A600,'ORP Kaplice'!E:AJ,26,0)&amp;"; kanalizace - "&amp;VLOOKUP('Souhrnná tabulka'!A600,'ORP Kaplice'!E:AJ,32,0)</f>
        <v xml:space="preserve">VO - ; vodovod - ; kanalizace - </v>
      </c>
    </row>
    <row r="601" spans="1:7" x14ac:dyDescent="0.25">
      <c r="A601" s="1">
        <v>600</v>
      </c>
      <c r="B601" s="1" t="s">
        <v>49</v>
      </c>
      <c r="C601" s="1" t="s">
        <v>162</v>
      </c>
      <c r="D601" s="1" t="str">
        <f>VLOOKUP('Souhrnná tabulka'!A601,'ORP Trhové Sviny'!E:AJ,15,0)&amp;"; "&amp;VLOOKUP('Souhrnná tabulka'!A601,'ORP Trhové Sviny'!E:AJ,19,0)</f>
        <v xml:space="preserve">; </v>
      </c>
      <c r="E601" s="1" t="str">
        <f>VLOOKUP('Souhrnná tabulka'!A601,'ORP Trhové Sviny'!E:AJ,21,0)&amp;"; "&amp;VLOOKUP('Souhrnná tabulka'!A601,'ORP Trhové Sviny'!E:AJ,25,0)</f>
        <v xml:space="preserve">; </v>
      </c>
      <c r="F601" s="1" t="str">
        <f>VLOOKUP('Souhrnná tabulka'!A601,'ORP Trhové Sviny'!E:AJ,27,0)&amp;"; "&amp;VLOOKUP('Souhrnná tabulka'!A601,'ORP Trhové Sviny'!E:AJ,31,0)</f>
        <v xml:space="preserve">; </v>
      </c>
      <c r="G601" s="1" t="str">
        <f>"VO - "&amp;VLOOKUP('Souhrnná tabulka'!A601,'ORP Trhové Sviny'!E:AJ,20,0)&amp;"; vodovod - "&amp;VLOOKUP('Souhrnná tabulka'!A601,'ORP Trhové Sviny'!E:AJ,26,0)&amp;"; kanalizace - "&amp;VLOOKUP('Souhrnná tabulka'!A601,'ORP Trhové Sviny'!E:AJ,32,0)</f>
        <v xml:space="preserve">VO - ; vodovod - ; kanalizace - </v>
      </c>
    </row>
    <row r="602" spans="1:7" x14ac:dyDescent="0.25">
      <c r="A602" s="1">
        <v>601</v>
      </c>
      <c r="B602" s="1" t="s">
        <v>386</v>
      </c>
      <c r="C602" s="1" t="s">
        <v>428</v>
      </c>
      <c r="D602" s="1" t="str">
        <f>VLOOKUP('Souhrnná tabulka'!A602,'ORP Tábor'!E:AJ,15,0)&amp;"; "&amp;VLOOKUP('Souhrnná tabulka'!A602,'ORP Tábor'!E:AJ,19,0)</f>
        <v xml:space="preserve">; </v>
      </c>
      <c r="E602" s="1" t="str">
        <f>VLOOKUP('Souhrnná tabulka'!A602,'ORP Tábor'!E:AJ,21,0)&amp;"; "&amp;VLOOKUP('Souhrnná tabulka'!A602,'ORP Tábor'!E:AJ,25,0)</f>
        <v xml:space="preserve">; </v>
      </c>
      <c r="F602" s="1" t="str">
        <f>VLOOKUP('Souhrnná tabulka'!A602,'ORP Tábor'!E:AJ,27,0)&amp;"; "&amp;VLOOKUP('Souhrnná tabulka'!A602,'ORP Tábor'!E:AJ,31,0)</f>
        <v xml:space="preserve">; </v>
      </c>
      <c r="G602" s="1" t="str">
        <f>"VO - "&amp;VLOOKUP('Souhrnná tabulka'!A602,'ORP Tábor'!E:AJ,20,0)&amp;"; vodovod - "&amp;VLOOKUP('Souhrnná tabulka'!A602,'ORP Tábor'!E:AJ,26,0)&amp;"; kanalizace - "&amp;VLOOKUP('Souhrnná tabulka'!A602,'ORP Tábor'!E:AJ,32,0)</f>
        <v xml:space="preserve">VO - ; vodovod - ; kanalizace - </v>
      </c>
    </row>
    <row r="603" spans="1:7" x14ac:dyDescent="0.25">
      <c r="A603" s="1">
        <v>602</v>
      </c>
      <c r="B603" s="1" t="s">
        <v>244</v>
      </c>
      <c r="C603" s="1" t="s">
        <v>201</v>
      </c>
      <c r="D603" s="1" t="str">
        <f>VLOOKUP('Souhrnná tabulka'!A603,'ORP České Budějovice'!E:AJ,15,0)&amp;"; "&amp;VLOOKUP('Souhrnná tabulka'!A603,'ORP České Budějovice'!E:AJ,19,0)</f>
        <v xml:space="preserve">; </v>
      </c>
      <c r="E603" s="1" t="str">
        <f>VLOOKUP('Souhrnná tabulka'!A603,'ORP České Budějovice'!E:AJ,21,0)&amp;"; "&amp;VLOOKUP('Souhrnná tabulka'!A603,'ORP České Budějovice'!E:AJ,25,0)</f>
        <v xml:space="preserve">; </v>
      </c>
      <c r="F603" s="1" t="str">
        <f>VLOOKUP('Souhrnná tabulka'!A603,'ORP České Budějovice'!E:AJ,27,0)&amp;"; "&amp;VLOOKUP('Souhrnná tabulka'!A603,'ORP České Budějovice'!E:AJ,31,0)</f>
        <v xml:space="preserve">; </v>
      </c>
      <c r="G603" s="1" t="str">
        <f>"VO - "&amp;VLOOKUP('Souhrnná tabulka'!A603,'ORP České Budějovice'!E:AJ,20,0)&amp;"; vodovod - "&amp;VLOOKUP('Souhrnná tabulka'!A603,'ORP České Budějovice'!E:AJ,26,0)&amp;"; kanalizace - "&amp;VLOOKUP('Souhrnná tabulka'!A603,'ORP České Budějovice'!E:AJ,32,0)</f>
        <v xml:space="preserve">VO - ; vodovod - ; kanalizace - </v>
      </c>
    </row>
    <row r="604" spans="1:7" x14ac:dyDescent="0.25">
      <c r="A604" s="1">
        <v>603</v>
      </c>
      <c r="B604" s="1" t="s">
        <v>466</v>
      </c>
      <c r="C604" s="1" t="s">
        <v>226</v>
      </c>
      <c r="D604" s="1" t="str">
        <f>VLOOKUP('Souhrnná tabulka'!A604,'ORP Písek'!E:AJ,15,0)&amp;"; "&amp;VLOOKUP('Souhrnná tabulka'!A604,'ORP Písek'!E:AJ,19,0)</f>
        <v xml:space="preserve">; </v>
      </c>
      <c r="E604" s="1" t="str">
        <f>VLOOKUP('Souhrnná tabulka'!A604,'ORP Písek'!E:AJ,21,0)&amp;"; "&amp;VLOOKUP('Souhrnná tabulka'!A604,'ORP Písek'!E:AJ,25,0)</f>
        <v xml:space="preserve">; </v>
      </c>
      <c r="F604" s="1" t="str">
        <f>VLOOKUP('Souhrnná tabulka'!A604,'ORP Písek'!E:AJ,27,0)&amp;"; "&amp;VLOOKUP('Souhrnná tabulka'!A604,'ORP Písek'!E:AJ,31,0)</f>
        <v xml:space="preserve">; </v>
      </c>
      <c r="G604" s="1" t="str">
        <f>"VO - "&amp;VLOOKUP('Souhrnná tabulka'!A604,'ORP Písek'!E:AJ,20,0)&amp;"; vodovod - "&amp;VLOOKUP('Souhrnná tabulka'!A604,'ORP Písek'!E:AJ,26,0)&amp;"; kanalizace - "&amp;VLOOKUP('Souhrnná tabulka'!A604,'ORP Písek'!E:AJ,32,0)</f>
        <v xml:space="preserve">VO - ; vodovod - ; kanalizace - </v>
      </c>
    </row>
    <row r="605" spans="1:7" x14ac:dyDescent="0.25">
      <c r="A605" s="1">
        <v>604</v>
      </c>
      <c r="B605" s="1" t="s">
        <v>429</v>
      </c>
      <c r="C605" s="1" t="s">
        <v>428</v>
      </c>
      <c r="D605" s="1" t="str">
        <f>VLOOKUP('Souhrnná tabulka'!A605,'ORP Tábor'!E:AJ,15,0)&amp;"; "&amp;VLOOKUP('Souhrnná tabulka'!A605,'ORP Tábor'!E:AJ,19,0)</f>
        <v xml:space="preserve">; </v>
      </c>
      <c r="E605" s="1" t="str">
        <f>VLOOKUP('Souhrnná tabulka'!A605,'ORP Tábor'!E:AJ,21,0)&amp;"; "&amp;VLOOKUP('Souhrnná tabulka'!A605,'ORP Tábor'!E:AJ,25,0)</f>
        <v xml:space="preserve">; </v>
      </c>
      <c r="F605" s="1" t="str">
        <f>VLOOKUP('Souhrnná tabulka'!A605,'ORP Tábor'!E:AJ,27,0)&amp;"; "&amp;VLOOKUP('Souhrnná tabulka'!A605,'ORP Tábor'!E:AJ,31,0)</f>
        <v xml:space="preserve">; </v>
      </c>
      <c r="G605" s="1" t="str">
        <f>"VO - "&amp;VLOOKUP('Souhrnná tabulka'!A605,'ORP Tábor'!E:AJ,20,0)&amp;"; vodovod - "&amp;VLOOKUP('Souhrnná tabulka'!A605,'ORP Tábor'!E:AJ,26,0)&amp;"; kanalizace - "&amp;VLOOKUP('Souhrnná tabulka'!A605,'ORP Tábor'!E:AJ,32,0)</f>
        <v xml:space="preserve">VO - ; vodovod - ; kanalizace - </v>
      </c>
    </row>
    <row r="606" spans="1:7" x14ac:dyDescent="0.25">
      <c r="A606" s="1">
        <v>605</v>
      </c>
      <c r="B606" s="1" t="s">
        <v>162</v>
      </c>
      <c r="C606" s="1" t="s">
        <v>162</v>
      </c>
      <c r="D606" s="1" t="str">
        <f>VLOOKUP('Souhrnná tabulka'!A606,'ORP Trhové Sviny'!E:AJ,15,0)&amp;"; "&amp;VLOOKUP('Souhrnná tabulka'!A606,'ORP Trhové Sviny'!E:AJ,19,0)</f>
        <v xml:space="preserve">; </v>
      </c>
      <c r="E606" s="1" t="str">
        <f>VLOOKUP('Souhrnná tabulka'!A606,'ORP Trhové Sviny'!E:AJ,21,0)&amp;"; "&amp;VLOOKUP('Souhrnná tabulka'!A606,'ORP Trhové Sviny'!E:AJ,25,0)</f>
        <v xml:space="preserve">; </v>
      </c>
      <c r="F606" s="1" t="str">
        <f>VLOOKUP('Souhrnná tabulka'!A606,'ORP Trhové Sviny'!E:AJ,27,0)&amp;"; "&amp;VLOOKUP('Souhrnná tabulka'!A606,'ORP Trhové Sviny'!E:AJ,31,0)</f>
        <v xml:space="preserve">; </v>
      </c>
      <c r="G606" s="1" t="str">
        <f>"VO - "&amp;VLOOKUP('Souhrnná tabulka'!A606,'ORP Trhové Sviny'!E:AJ,20,0)&amp;"; vodovod - "&amp;VLOOKUP('Souhrnná tabulka'!A606,'ORP Trhové Sviny'!E:AJ,26,0)&amp;"; kanalizace - "&amp;VLOOKUP('Souhrnná tabulka'!A606,'ORP Trhové Sviny'!E:AJ,32,0)</f>
        <v xml:space="preserve">VO - ; vodovod - ; kanalizace - </v>
      </c>
    </row>
    <row r="607" spans="1:7" x14ac:dyDescent="0.25">
      <c r="A607" s="1">
        <v>606</v>
      </c>
      <c r="B607" s="1" t="s">
        <v>257</v>
      </c>
      <c r="C607" s="1" t="s">
        <v>201</v>
      </c>
      <c r="D607" s="22" t="s">
        <v>646</v>
      </c>
      <c r="E607" s="22" t="s">
        <v>646</v>
      </c>
      <c r="F607" s="22" t="s">
        <v>646</v>
      </c>
      <c r="G607" s="22" t="s">
        <v>646</v>
      </c>
    </row>
    <row r="608" spans="1:7" x14ac:dyDescent="0.25">
      <c r="A608" s="1">
        <v>607</v>
      </c>
      <c r="B608" s="1" t="s">
        <v>379</v>
      </c>
      <c r="C608" s="1" t="s">
        <v>416</v>
      </c>
      <c r="D608" s="1" t="str">
        <f>VLOOKUP('Souhrnná tabulka'!A608,'ORP Soběslav'!E:AJ,15,0)&amp;"; "&amp;VLOOKUP('Souhrnná tabulka'!A608,'ORP Soběslav'!E:AJ,19,0)</f>
        <v xml:space="preserve">; </v>
      </c>
      <c r="E608" s="1" t="str">
        <f>VLOOKUP('Souhrnná tabulka'!A608,'ORP Soběslav'!E:AJ,21,0)&amp;"; "&amp;VLOOKUP('Souhrnná tabulka'!A608,'ORP Soběslav'!E:AJ,25,0)</f>
        <v xml:space="preserve">; </v>
      </c>
      <c r="F608" s="1" t="str">
        <f>VLOOKUP('Souhrnná tabulka'!A608,'ORP Soběslav'!E:AJ,27,0)&amp;"; "&amp;VLOOKUP('Souhrnná tabulka'!A608,'ORP Soběslav'!E:AJ,31,0)</f>
        <v xml:space="preserve">; </v>
      </c>
      <c r="G608" s="1" t="str">
        <f>"VO - "&amp;VLOOKUP('Souhrnná tabulka'!A608,'ORP Soběslav'!E:AJ,20,0)&amp;"; vodovod - "&amp;VLOOKUP('Souhrnná tabulka'!A608,'ORP Soběslav'!E:AJ,26,0)&amp;"; kanalizace - "&amp;VLOOKUP('Souhrnná tabulka'!A608,'ORP Soběslav'!E:AJ,32,0)</f>
        <v xml:space="preserve">VO - ; vodovod - ; kanalizace - </v>
      </c>
    </row>
    <row r="609" spans="1:7" x14ac:dyDescent="0.25">
      <c r="A609" s="1">
        <v>608</v>
      </c>
      <c r="B609" s="1" t="s">
        <v>70</v>
      </c>
      <c r="C609" s="1" t="s">
        <v>70</v>
      </c>
      <c r="D609" s="22" t="s">
        <v>622</v>
      </c>
      <c r="E609" s="22" t="s">
        <v>622</v>
      </c>
      <c r="F609" s="22" t="s">
        <v>622</v>
      </c>
      <c r="G609" s="22" t="s">
        <v>622</v>
      </c>
    </row>
    <row r="610" spans="1:7" x14ac:dyDescent="0.25">
      <c r="A610" s="1">
        <v>609</v>
      </c>
      <c r="B610" s="1" t="s">
        <v>416</v>
      </c>
      <c r="C610" s="1" t="s">
        <v>416</v>
      </c>
      <c r="D610" s="1" t="str">
        <f>VLOOKUP('Souhrnná tabulka'!A610,'ORP Soběslav'!E:AJ,15,0)&amp;"; "&amp;VLOOKUP('Souhrnná tabulka'!A610,'ORP Soběslav'!E:AJ,19,0)</f>
        <v xml:space="preserve">; </v>
      </c>
      <c r="E610" s="1" t="str">
        <f>VLOOKUP('Souhrnná tabulka'!A610,'ORP Soběslav'!E:AJ,21,0)&amp;"; "&amp;VLOOKUP('Souhrnná tabulka'!A610,'ORP Soběslav'!E:AJ,25,0)</f>
        <v xml:space="preserve">; </v>
      </c>
      <c r="F610" s="1" t="str">
        <f>VLOOKUP('Souhrnná tabulka'!A610,'ORP Soběslav'!E:AJ,27,0)&amp;"; "&amp;VLOOKUP('Souhrnná tabulka'!A610,'ORP Soběslav'!E:AJ,31,0)</f>
        <v xml:space="preserve">; </v>
      </c>
      <c r="G610" s="1" t="str">
        <f>"VO - "&amp;VLOOKUP('Souhrnná tabulka'!A610,'ORP Soběslav'!E:AJ,20,0)&amp;"; vodovod - "&amp;VLOOKUP('Souhrnná tabulka'!A610,'ORP Soběslav'!E:AJ,26,0)&amp;"; kanalizace - "&amp;VLOOKUP('Souhrnná tabulka'!A610,'ORP Soběslav'!E:AJ,32,0)</f>
        <v xml:space="preserve">VO - ; vodovod - ; kanalizace - </v>
      </c>
    </row>
    <row r="611" spans="1:7" x14ac:dyDescent="0.25">
      <c r="A611" s="1">
        <v>610</v>
      </c>
      <c r="B611" s="1" t="s">
        <v>397</v>
      </c>
      <c r="C611" s="1" t="s">
        <v>397</v>
      </c>
      <c r="D611" s="1" t="str">
        <f>VLOOKUP('Souhrnná tabulka'!A611,'ORP Vodňany'!E:AJ,15,0)&amp;"; "&amp;VLOOKUP('Souhrnná tabulka'!A611,'ORP Vodňany'!E:AJ,19,0)</f>
        <v xml:space="preserve">; </v>
      </c>
      <c r="E611" s="1" t="str">
        <f>VLOOKUP('Souhrnná tabulka'!A611,'ORP Vodňany'!E:AJ,21,0)&amp;"; "&amp;VLOOKUP('Souhrnná tabulka'!A611,'ORP Vodňany'!E:AJ,25,0)</f>
        <v xml:space="preserve">; </v>
      </c>
      <c r="F611" s="1" t="str">
        <f>VLOOKUP('Souhrnná tabulka'!A611,'ORP Vodňany'!E:AJ,27,0)&amp;"; "&amp;VLOOKUP('Souhrnná tabulka'!A611,'ORP Vodňany'!E:AJ,31,0)</f>
        <v xml:space="preserve">; </v>
      </c>
      <c r="G611" s="1" t="str">
        <f>"VO - "&amp;VLOOKUP('Souhrnná tabulka'!A611,'ORP Vodňany'!E:AJ,20,0)&amp;"; vodovod - "&amp;VLOOKUP('Souhrnná tabulka'!A611,'ORP Vodňany'!E:AJ,26,0)&amp;"; kanalizace - "&amp;VLOOKUP('Souhrnná tabulka'!A611,'ORP Vodňany'!E:AJ,32,0)</f>
        <v xml:space="preserve">VO - ; vodovod - ; kanalizace - </v>
      </c>
    </row>
    <row r="612" spans="1:7" x14ac:dyDescent="0.25">
      <c r="A612" s="1">
        <v>611</v>
      </c>
      <c r="B612" s="1" t="s">
        <v>434</v>
      </c>
      <c r="C612" s="1" t="s">
        <v>428</v>
      </c>
      <c r="D612" s="1" t="str">
        <f>VLOOKUP('Souhrnná tabulka'!A612,'ORP Tábor'!E:AJ,15,0)&amp;"; "&amp;VLOOKUP('Souhrnná tabulka'!A612,'ORP Tábor'!E:AJ,19,0)</f>
        <v xml:space="preserve">; </v>
      </c>
      <c r="E612" s="1" t="str">
        <f>VLOOKUP('Souhrnná tabulka'!A612,'ORP Tábor'!E:AJ,21,0)&amp;"; "&amp;VLOOKUP('Souhrnná tabulka'!A612,'ORP Tábor'!E:AJ,25,0)</f>
        <v xml:space="preserve">; </v>
      </c>
      <c r="F612" s="1" t="str">
        <f>VLOOKUP('Souhrnná tabulka'!A612,'ORP Tábor'!E:AJ,27,0)&amp;"; "&amp;VLOOKUP('Souhrnná tabulka'!A612,'ORP Tábor'!E:AJ,31,0)</f>
        <v xml:space="preserve">; </v>
      </c>
      <c r="G612" s="1" t="str">
        <f>"VO - "&amp;VLOOKUP('Souhrnná tabulka'!A612,'ORP Tábor'!E:AJ,20,0)&amp;"; vodovod - "&amp;VLOOKUP('Souhrnná tabulka'!A612,'ORP Tábor'!E:AJ,26,0)&amp;"; kanalizace - "&amp;VLOOKUP('Souhrnná tabulka'!A612,'ORP Tábor'!E:AJ,32,0)</f>
        <v xml:space="preserve">VO - ; vodovod - ; kanalizace - </v>
      </c>
    </row>
    <row r="613" spans="1:7" x14ac:dyDescent="0.25">
      <c r="A613" s="1">
        <v>612</v>
      </c>
      <c r="B613" s="1" t="s">
        <v>298</v>
      </c>
      <c r="C613" s="1" t="s">
        <v>298</v>
      </c>
      <c r="D613" s="1" t="str">
        <f>VLOOKUP('Souhrnná tabulka'!A613,'ORP Dačice'!E:AJ,15,0)&amp;"; "&amp;VLOOKUP('Souhrnná tabulka'!A613,'ORP Dačice'!E:AJ,19,0)</f>
        <v xml:space="preserve">; </v>
      </c>
      <c r="E613" s="1" t="str">
        <f>VLOOKUP('Souhrnná tabulka'!A613,'ORP Dačice'!E:AJ,21,0)&amp;"; "&amp;VLOOKUP('Souhrnná tabulka'!A613,'ORP Dačice'!E:AJ,25,0)</f>
        <v xml:space="preserve">; </v>
      </c>
      <c r="F613" s="1"/>
      <c r="G613" s="1" t="str">
        <f>"VO - "&amp;VLOOKUP('Souhrnná tabulka'!A613,'ORP Dačice'!E:AJ,20,0)&amp;"; vodovod - "&amp;VLOOKUP('Souhrnná tabulka'!A613,'ORP Dačice'!E:AJ,26,0)&amp;"; kanalizace - "&amp;VLOOKUP('Souhrnná tabulka'!A613,'ORP Dačice'!E:AJ,32,0)</f>
        <v xml:space="preserve">VO - ; vodovod - ; kanalizace - </v>
      </c>
    </row>
    <row r="614" spans="1:7" x14ac:dyDescent="0.25">
      <c r="A614" s="1">
        <v>613</v>
      </c>
      <c r="B614" s="1" t="s">
        <v>265</v>
      </c>
      <c r="C614" s="1" t="s">
        <v>265</v>
      </c>
      <c r="D614" s="1" t="str">
        <f>VLOOKUP('Souhrnná tabulka'!A614,'ORP Kaplice'!E:AJ,15,0)&amp;"; "&amp;VLOOKUP('Souhrnná tabulka'!A614,'ORP Kaplice'!E:AJ,19,0)</f>
        <v xml:space="preserve">; </v>
      </c>
      <c r="E614" s="1" t="str">
        <f>VLOOKUP('Souhrnná tabulka'!A614,'ORP Kaplice'!E:AJ,21,0)&amp;"; "&amp;VLOOKUP('Souhrnná tabulka'!A614,'ORP Kaplice'!E:AJ,25,0)</f>
        <v xml:space="preserve">; </v>
      </c>
      <c r="F614" s="1" t="str">
        <f>VLOOKUP('Souhrnná tabulka'!A614,'ORP Kaplice'!E:AJ,27,0)&amp;"; "&amp;VLOOKUP('Souhrnná tabulka'!A614,'ORP Kaplice'!E:AJ,31,0)</f>
        <v xml:space="preserve">; </v>
      </c>
      <c r="G614" s="1" t="str">
        <f>"VO - "&amp;VLOOKUP('Souhrnná tabulka'!A614,'ORP Kaplice'!E:AJ,20,0)&amp;"; vodovod - "&amp;VLOOKUP('Souhrnná tabulka'!A614,'ORP Kaplice'!E:AJ,26,0)&amp;"; kanalizace - "&amp;VLOOKUP('Souhrnná tabulka'!A614,'ORP Kaplice'!E:AJ,32,0)</f>
        <v xml:space="preserve">VO - ; vodovod - ; kanalizace - </v>
      </c>
    </row>
    <row r="615" spans="1:7" x14ac:dyDescent="0.25">
      <c r="A615" s="1">
        <v>614</v>
      </c>
      <c r="B615" s="1" t="s">
        <v>236</v>
      </c>
      <c r="C615" s="1" t="s">
        <v>236</v>
      </c>
      <c r="D615" s="1" t="str">
        <f>VLOOKUP('Souhrnná tabulka'!A615,'ORP Vimperk'!E:AJ,15,0)&amp;"; "&amp;VLOOKUP('Souhrnná tabulka'!A615,'ORP Vimperk'!E:AJ,19,0)</f>
        <v xml:space="preserve">; </v>
      </c>
      <c r="E615" s="1" t="str">
        <f>VLOOKUP('Souhrnná tabulka'!A615,'ORP Vimperk'!E:AJ,21,0)&amp;"; "&amp;VLOOKUP('Souhrnná tabulka'!A615,'ORP Vimperk'!E:AJ,25,0)</f>
        <v xml:space="preserve">; </v>
      </c>
      <c r="F615" s="1" t="str">
        <f>VLOOKUP('Souhrnná tabulka'!A615,'ORP Vimperk'!E:AJ,27,0)&amp;"; "&amp;VLOOKUP('Souhrnná tabulka'!A615,'ORP Vimperk'!E:AJ,31,0)</f>
        <v xml:space="preserve">; </v>
      </c>
      <c r="G615" s="1" t="str">
        <f>"VO - "&amp;VLOOKUP('Souhrnná tabulka'!A615,'ORP Vimperk'!E:AJ,20,0)&amp;"; vodovod - "&amp;VLOOKUP('Souhrnná tabulka'!A615,'ORP Vimperk'!E:AJ,26,0)&amp;"; kanalizace - "&amp;VLOOKUP('Souhrnná tabulka'!A615,'ORP Vimperk'!E:AJ,32,0)</f>
        <v xml:space="preserve">VO - ; vodovod - ; kanalizace - </v>
      </c>
    </row>
    <row r="616" spans="1:7" x14ac:dyDescent="0.25">
      <c r="A616" s="1">
        <v>615</v>
      </c>
      <c r="B616" s="1" t="s">
        <v>291</v>
      </c>
      <c r="C616" s="1" t="s">
        <v>291</v>
      </c>
      <c r="D616" s="1" t="str">
        <f>VLOOKUP('Souhrnná tabulka'!A616,'ORP Týn nad Vltavou'!E:AJ,15,0)&amp;"; "&amp;VLOOKUP('Souhrnná tabulka'!A616,'ORP Týn nad Vltavou'!E:AJ,19,0)</f>
        <v xml:space="preserve">; </v>
      </c>
      <c r="E616" s="1" t="str">
        <f>VLOOKUP('Souhrnná tabulka'!A616,'ORP Týn nad Vltavou'!E:AJ,21,0)&amp;"; "&amp;VLOOKUP('Souhrnná tabulka'!A616,'ORP Týn nad Vltavou'!E:AJ,25,0)</f>
        <v xml:space="preserve">; </v>
      </c>
      <c r="F616" s="1" t="str">
        <f>VLOOKUP('Souhrnná tabulka'!A616,'ORP Týn nad Vltavou'!E:AJ,27,0)&amp;"; "&amp;VLOOKUP('Souhrnná tabulka'!A616,'ORP Týn nad Vltavou'!E:AJ,31,0)</f>
        <v xml:space="preserve">; </v>
      </c>
      <c r="G616" s="1" t="str">
        <f>"VO - "&amp;VLOOKUP('Souhrnná tabulka'!A616,'ORP Týn nad Vltavou'!E:AJ,20,0)&amp;"; vodovod - "&amp;VLOOKUP('Souhrnná tabulka'!A616,'ORP Týn nad Vltavou'!E:AJ,26,0)&amp;"; kanalizace - "&amp;VLOOKUP('Souhrnná tabulka'!A616,'ORP Týn nad Vltavou'!E:AJ,32,0)</f>
        <v xml:space="preserve">VO - ; vodovod - ; kanalizace - </v>
      </c>
    </row>
    <row r="617" spans="1:7" x14ac:dyDescent="0.25">
      <c r="A617" s="1">
        <v>616</v>
      </c>
      <c r="B617" s="1" t="s">
        <v>475</v>
      </c>
      <c r="C617" s="1" t="s">
        <v>475</v>
      </c>
      <c r="D617" s="1" t="str">
        <f>VLOOKUP('Souhrnná tabulka'!A617,'ORP Třeboň'!E:AJ,15,0)&amp;"; "&amp;VLOOKUP('Souhrnná tabulka'!A617,'ORP Třeboň'!E:AJ,19,0)</f>
        <v xml:space="preserve">; </v>
      </c>
      <c r="E617" s="1" t="str">
        <f>VLOOKUP('Souhrnná tabulka'!A617,'ORP Třeboň'!E:AJ,21,0)&amp;"; "&amp;VLOOKUP('Souhrnná tabulka'!A617,'ORP Třeboň'!E:AJ,25,0)</f>
        <v xml:space="preserve">; </v>
      </c>
      <c r="F617" s="1" t="str">
        <f>VLOOKUP('Souhrnná tabulka'!A617,'ORP Třeboň'!E:AJ,27,0)&amp;"; "&amp;VLOOKUP('Souhrnná tabulka'!A617,'ORP Třeboň'!E:AJ,31,0)</f>
        <v xml:space="preserve">; </v>
      </c>
      <c r="G617" s="1" t="str">
        <f>"VO - "&amp;VLOOKUP('Souhrnná tabulka'!A617,'ORP Třeboň'!E:AJ,20,0)&amp;"; vodovod - "&amp;VLOOKUP('Souhrnná tabulka'!A617,'ORP Třeboň'!E:AJ,26,0)&amp;"; kanalizace - "&amp;VLOOKUP('Souhrnná tabulka'!A617,'ORP Třeboň'!E:AJ,32,0)</f>
        <v xml:space="preserve">VO - ; vodovod - ; kanalizace - </v>
      </c>
    </row>
    <row r="618" spans="1:7" x14ac:dyDescent="0.25">
      <c r="A618" s="1">
        <v>617</v>
      </c>
      <c r="B618" s="1" t="s">
        <v>483</v>
      </c>
      <c r="C618" s="1" t="s">
        <v>483</v>
      </c>
      <c r="D618" s="1" t="str">
        <f>VLOOKUP('Souhrnná tabulka'!A618,'ORP Milevsko'!E:AJ,15,0)&amp;"; "&amp;VLOOKUP('Souhrnná tabulka'!A618,'ORP Milevsko'!E:AJ,19,0)</f>
        <v xml:space="preserve">; </v>
      </c>
      <c r="E618" s="1" t="str">
        <f>VLOOKUP('Souhrnná tabulka'!A618,'ORP Milevsko'!E:AJ,21,0)&amp;"; "&amp;VLOOKUP('Souhrnná tabulka'!A618,'ORP Milevsko'!E:AJ,25,0)</f>
        <v xml:space="preserve">; </v>
      </c>
      <c r="F618" s="1" t="str">
        <f>VLOOKUP('Souhrnná tabulka'!A618,'ORP Milevsko'!E:AJ,27,0)&amp;"; "&amp;VLOOKUP('Souhrnná tabulka'!A618,'ORP Milevsko'!E:AJ,31,0)</f>
        <v xml:space="preserve">; </v>
      </c>
      <c r="G618" s="1" t="str">
        <f>"VO - "&amp;VLOOKUP('Souhrnná tabulka'!A618,'ORP Milevsko'!E:AJ,20,0)&amp;"; vodovod - "&amp;VLOOKUP('Souhrnná tabulka'!A618,'ORP Milevsko'!E:AJ,26,0)&amp;"; kanalizace - "&amp;VLOOKUP('Souhrnná tabulka'!A618,'ORP Milevsko'!E:AJ,32,0)</f>
        <v xml:space="preserve">VO - ; vodovod - ; kanalizace - </v>
      </c>
    </row>
    <row r="619" spans="1:7" x14ac:dyDescent="0.25">
      <c r="A619" s="1">
        <v>618</v>
      </c>
      <c r="B619" s="1" t="s">
        <v>478</v>
      </c>
      <c r="C619" s="1" t="s">
        <v>478</v>
      </c>
      <c r="D619" s="1" t="str">
        <f>VLOOKUP('Souhrnná tabulka'!A619,'ORP Prachatice'!E:AJ,15,0)&amp;"; "&amp;VLOOKUP('Souhrnná tabulka'!A619,'ORP Prachatice'!E:AJ,19,0)</f>
        <v xml:space="preserve">; </v>
      </c>
      <c r="E619" s="1" t="str">
        <f>VLOOKUP('Souhrnná tabulka'!A619,'ORP Prachatice'!E:AJ,21,0)&amp;"; "&amp;VLOOKUP('Souhrnná tabulka'!A619,'ORP Prachatice'!E:AJ,25,0)</f>
        <v xml:space="preserve">; </v>
      </c>
      <c r="F619" s="1" t="str">
        <f>VLOOKUP('Souhrnná tabulka'!A619,'ORP Prachatice'!E:AJ,27,0)&amp;"; "&amp;VLOOKUP('Souhrnná tabulka'!A619,'ORP Prachatice'!E:AJ,31,0)</f>
        <v xml:space="preserve">; </v>
      </c>
      <c r="G619" s="1" t="str">
        <f>"VO - "&amp;VLOOKUP('Souhrnná tabulka'!A619,'ORP Prachatice'!E:AJ,20,0)&amp;"; vodovod - "&amp;VLOOKUP('Souhrnná tabulka'!A619,'ORP Prachatice'!E:AJ,26,0)&amp;"; kanalizace - "&amp;VLOOKUP('Souhrnná tabulka'!A619,'ORP Prachatice'!E:AJ,32,0)</f>
        <v xml:space="preserve">VO - ; vodovod - ; kanalizace - </v>
      </c>
    </row>
    <row r="620" spans="1:7" x14ac:dyDescent="0.25">
      <c r="A620" s="1">
        <v>619</v>
      </c>
      <c r="B620" s="1" t="s">
        <v>281</v>
      </c>
      <c r="C620" s="1" t="s">
        <v>281</v>
      </c>
      <c r="D620" s="1" t="str">
        <f>VLOOKUP('Souhrnná tabulka'!A620,'ORP Český Krumlov'!E:AJ,15,0)&amp;"; "&amp;VLOOKUP('Souhrnná tabulka'!A620,'ORP Český Krumlov'!E:AJ,19,0)</f>
        <v xml:space="preserve">; </v>
      </c>
      <c r="E620" s="1" t="str">
        <f>VLOOKUP('Souhrnná tabulka'!A620,'ORP Český Krumlov'!E:AJ,21,0)&amp;"; "&amp;VLOOKUP('Souhrnná tabulka'!A620,'ORP Český Krumlov'!E:AJ,25,0)</f>
        <v xml:space="preserve">; </v>
      </c>
      <c r="F620" s="1" t="str">
        <f>VLOOKUP('Souhrnná tabulka'!A620,'ORP Český Krumlov'!E:AJ,27,0)&amp;"; "&amp;VLOOKUP('Souhrnná tabulka'!A620,'ORP Český Krumlov'!E:AJ,31,0)</f>
        <v xml:space="preserve">; </v>
      </c>
      <c r="G620" s="1" t="str">
        <f>"VO - "&amp;VLOOKUP('Souhrnná tabulka'!A620,'ORP Český Krumlov'!E:AJ,20,0)&amp;"; vodovod - "&amp;VLOOKUP('Souhrnná tabulka'!A620,'ORP Český Krumlov'!E:AJ,26,0)&amp;"; kanalizace - "&amp;VLOOKUP('Souhrnná tabulka'!A620,'ORP Český Krumlov'!E:AJ,32,0)</f>
        <v xml:space="preserve">VO - ; vodovod - ; kanalizace - </v>
      </c>
    </row>
    <row r="621" spans="1:7" x14ac:dyDescent="0.25">
      <c r="A621" s="1">
        <v>620</v>
      </c>
      <c r="B621" s="1" t="s">
        <v>205</v>
      </c>
      <c r="C621" s="1" t="s">
        <v>205</v>
      </c>
      <c r="D621" s="1" t="str">
        <f>VLOOKUP('Souhrnná tabulka'!A621,'ORP Jindřichův Hradec'!E:AJ,15,0)&amp;"; "&amp;VLOOKUP('Souhrnná tabulka'!A621,'ORP Jindřichův Hradec'!E:AJ,19,0)</f>
        <v xml:space="preserve">; </v>
      </c>
      <c r="E621" s="1" t="str">
        <f>VLOOKUP('Souhrnná tabulka'!A621,'ORP Jindřichův Hradec'!E:AJ,21,0)&amp;"; "&amp;VLOOKUP('Souhrnná tabulka'!A621,'ORP Jindřichův Hradec'!E:AJ,25,0)</f>
        <v xml:space="preserve">; </v>
      </c>
      <c r="F621" s="1" t="str">
        <f>VLOOKUP('Souhrnná tabulka'!A621,'ORP Jindřichův Hradec'!E:AJ,27,0)&amp;"; "&amp;VLOOKUP('Souhrnná tabulka'!A621,'ORP Jindřichův Hradec'!E:AJ,31,0)</f>
        <v xml:space="preserve">; </v>
      </c>
      <c r="G621" s="1" t="str">
        <f>"VO - "&amp;VLOOKUP('Souhrnná tabulka'!A621,'ORP Jindřichův Hradec'!E:AJ,20,0)&amp;"; vodovod - "&amp;VLOOKUP('Souhrnná tabulka'!A621,'ORP Jindřichův Hradec'!E:AJ,26,0)&amp;"; kanalizace - "&amp;VLOOKUP('Souhrnná tabulka'!A621,'ORP Jindřichův Hradec'!E:AJ,32,0)</f>
        <v xml:space="preserve">VO - ; vodovod - ; kanalizace - </v>
      </c>
    </row>
    <row r="622" spans="1:7" x14ac:dyDescent="0.25">
      <c r="A622" s="1">
        <v>621</v>
      </c>
      <c r="B622" s="1" t="s">
        <v>350</v>
      </c>
      <c r="C622" s="1" t="s">
        <v>350</v>
      </c>
      <c r="D622" s="1" t="s">
        <v>622</v>
      </c>
      <c r="E622" s="1" t="s">
        <v>622</v>
      </c>
      <c r="F622" s="1" t="s">
        <v>622</v>
      </c>
      <c r="G622" s="1" t="s">
        <v>622</v>
      </c>
    </row>
    <row r="623" spans="1:7" x14ac:dyDescent="0.25">
      <c r="A623" s="1">
        <v>622</v>
      </c>
      <c r="B623" s="1" t="s">
        <v>226</v>
      </c>
      <c r="C623" s="1" t="s">
        <v>226</v>
      </c>
      <c r="D623" s="1" t="s">
        <v>622</v>
      </c>
      <c r="E623" s="1" t="s">
        <v>622</v>
      </c>
      <c r="F623" s="1" t="s">
        <v>622</v>
      </c>
      <c r="G623" s="1" t="s">
        <v>622</v>
      </c>
    </row>
    <row r="624" spans="1:7" x14ac:dyDescent="0.25">
      <c r="A624" s="1">
        <v>623</v>
      </c>
      <c r="B624" s="1" t="s">
        <v>428</v>
      </c>
      <c r="C624" s="1" t="s">
        <v>428</v>
      </c>
      <c r="D624" s="1" t="str">
        <f>VLOOKUP('Souhrnná tabulka'!A624,'ORP Tábor'!E:AJ,15,0)&amp;"; "&amp;VLOOKUP('Souhrnná tabulka'!A624,'ORP Tábor'!E:AJ,19,0)</f>
        <v xml:space="preserve">; </v>
      </c>
      <c r="E624" s="1" t="str">
        <f>VLOOKUP('Souhrnná tabulka'!A624,'ORP Tábor'!E:AJ,21,0)&amp;"; "&amp;VLOOKUP('Souhrnná tabulka'!A624,'ORP Tábor'!E:AJ,25,0)</f>
        <v xml:space="preserve">; </v>
      </c>
      <c r="F624" s="1" t="str">
        <f>VLOOKUP('Souhrnná tabulka'!A624,'ORP Tábor'!E:AJ,27,0)&amp;"; "&amp;VLOOKUP('Souhrnná tabulka'!A624,'ORP Tábor'!E:AJ,31,0)</f>
        <v xml:space="preserve">; </v>
      </c>
      <c r="G624" s="1" t="str">
        <f>"VO - "&amp;VLOOKUP('Souhrnná tabulka'!A624,'ORP Tábor'!E:AJ,20,0)&amp;"; vodovod - "&amp;VLOOKUP('Souhrnná tabulka'!A624,'ORP Tábor'!E:AJ,26,0)&amp;"; kanalizace - "&amp;VLOOKUP('Souhrnná tabulka'!A624,'ORP Tábor'!E:AJ,32,0)</f>
        <v xml:space="preserve">VO - ; vodovod - ; kanalizace - </v>
      </c>
    </row>
    <row r="625" spans="1:7" x14ac:dyDescent="0.25">
      <c r="A625" s="1">
        <v>624</v>
      </c>
      <c r="B625" s="1" t="s">
        <v>201</v>
      </c>
      <c r="C625" s="1" t="s">
        <v>201</v>
      </c>
      <c r="D625" s="22" t="s">
        <v>646</v>
      </c>
      <c r="E625" s="22" t="s">
        <v>646</v>
      </c>
      <c r="F625" s="22" t="s">
        <v>646</v>
      </c>
      <c r="G625" s="22" t="s">
        <v>646</v>
      </c>
    </row>
  </sheetData>
  <autoFilter ref="A1:G629" xr:uid="{6F625021-8852-4A0F-BA18-D99F6DED0816}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EC36-3EB6-47BD-901B-3D6E349F6ACA}">
  <dimension ref="A1:AX51"/>
  <sheetViews>
    <sheetView topLeftCell="AO1" zoomScale="85" zoomScaleNormal="85" workbookViewId="0">
      <pane ySplit="3" topLeftCell="A38" activePane="bottomLeft" state="frozen"/>
      <selection pane="bottomLeft" activeCell="A4" sqref="A4:AX47"/>
    </sheetView>
  </sheetViews>
  <sheetFormatPr defaultRowHeight="15" x14ac:dyDescent="0.25"/>
  <cols>
    <col min="2" max="2" width="21.7109375" bestFit="1" customWidth="1"/>
    <col min="3" max="3" width="10.710937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3.950000000000003" customHeight="1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56.45" customHeight="1" x14ac:dyDescent="0.25">
      <c r="A4" s="9">
        <v>537241</v>
      </c>
      <c r="B4" s="9" t="s">
        <v>47</v>
      </c>
      <c r="C4" s="9" t="s">
        <v>478</v>
      </c>
      <c r="D4" s="9">
        <v>135</v>
      </c>
      <c r="E4" s="9">
        <v>148</v>
      </c>
      <c r="F4" s="86"/>
      <c r="G4" s="9">
        <v>8638</v>
      </c>
      <c r="H4" s="9">
        <f>357+83+98+18+312+157+109+137+25+48+30+133+50+83+94</f>
        <v>1734</v>
      </c>
      <c r="I4" s="86" t="s">
        <v>640</v>
      </c>
      <c r="J4" s="86" t="s">
        <v>646</v>
      </c>
      <c r="K4" s="86" t="s">
        <v>723</v>
      </c>
      <c r="L4" s="86"/>
      <c r="M4" s="11">
        <f>1645+481+766+349+901</f>
        <v>4142</v>
      </c>
      <c r="N4" s="11">
        <v>4068</v>
      </c>
      <c r="O4" s="86" t="s">
        <v>640</v>
      </c>
      <c r="P4" s="86" t="s">
        <v>646</v>
      </c>
      <c r="Q4" s="86" t="s">
        <v>723</v>
      </c>
      <c r="R4" s="86"/>
      <c r="S4" s="9">
        <v>1305</v>
      </c>
      <c r="T4" s="9">
        <v>0</v>
      </c>
      <c r="U4" s="86" t="s">
        <v>640</v>
      </c>
      <c r="V4" s="86" t="s">
        <v>646</v>
      </c>
      <c r="W4" s="14" t="s">
        <v>641</v>
      </c>
      <c r="X4" s="86" t="s">
        <v>625</v>
      </c>
      <c r="Y4" s="9">
        <v>1564</v>
      </c>
      <c r="Z4" s="9"/>
      <c r="AA4" s="86" t="s">
        <v>640</v>
      </c>
      <c r="AB4" s="86" t="s">
        <v>646</v>
      </c>
      <c r="AC4" s="86" t="s">
        <v>723</v>
      </c>
      <c r="AD4" s="86" t="s">
        <v>625</v>
      </c>
      <c r="AE4" s="9">
        <v>1652</v>
      </c>
      <c r="AF4" s="9"/>
      <c r="AG4" s="86" t="s">
        <v>704</v>
      </c>
      <c r="AH4" s="86" t="s">
        <v>646</v>
      </c>
      <c r="AI4" s="86" t="s">
        <v>723</v>
      </c>
      <c r="AJ4" s="86" t="s">
        <v>625</v>
      </c>
      <c r="AK4" s="208" t="s">
        <v>624</v>
      </c>
      <c r="AL4" s="209"/>
      <c r="AM4" s="209"/>
      <c r="AN4" s="209"/>
      <c r="AO4" s="209"/>
      <c r="AP4" s="210"/>
      <c r="AQ4" s="9"/>
      <c r="AR4" s="9"/>
      <c r="AS4" s="14" t="s">
        <v>1146</v>
      </c>
      <c r="AT4" s="86" t="s">
        <v>640</v>
      </c>
      <c r="AU4" s="86" t="s">
        <v>646</v>
      </c>
      <c r="AV4" s="86" t="s">
        <v>642</v>
      </c>
      <c r="AW4" s="86" t="s">
        <v>625</v>
      </c>
      <c r="AX4" s="9"/>
    </row>
    <row r="5" spans="1:50" s="10" customFormat="1" ht="60" x14ac:dyDescent="0.25">
      <c r="A5" s="9">
        <v>537527</v>
      </c>
      <c r="B5" s="9" t="s">
        <v>85</v>
      </c>
      <c r="C5" s="9" t="s">
        <v>478</v>
      </c>
      <c r="D5" s="9">
        <v>51</v>
      </c>
      <c r="E5" s="9">
        <v>16</v>
      </c>
      <c r="F5" s="65"/>
      <c r="G5" s="9">
        <v>1201</v>
      </c>
      <c r="H5" s="9">
        <v>573</v>
      </c>
      <c r="I5" s="65" t="s">
        <v>640</v>
      </c>
      <c r="J5" s="65" t="s">
        <v>646</v>
      </c>
      <c r="K5" s="65" t="s">
        <v>723</v>
      </c>
      <c r="L5" s="65"/>
      <c r="M5" s="11">
        <v>2089</v>
      </c>
      <c r="N5" s="11">
        <v>1885</v>
      </c>
      <c r="O5" s="65" t="s">
        <v>640</v>
      </c>
      <c r="P5" s="65" t="s">
        <v>646</v>
      </c>
      <c r="Q5" s="65" t="s">
        <v>723</v>
      </c>
      <c r="R5" s="14" t="s">
        <v>696</v>
      </c>
      <c r="S5" s="9">
        <v>677</v>
      </c>
      <c r="T5" s="9">
        <v>0</v>
      </c>
      <c r="U5" s="65" t="s">
        <v>640</v>
      </c>
      <c r="V5" s="65" t="s">
        <v>646</v>
      </c>
      <c r="W5" s="14" t="s">
        <v>641</v>
      </c>
      <c r="X5" s="65" t="s">
        <v>625</v>
      </c>
      <c r="Y5" s="9">
        <v>0</v>
      </c>
      <c r="Z5" s="9"/>
      <c r="AA5" s="65" t="s">
        <v>640</v>
      </c>
      <c r="AB5" s="65" t="s">
        <v>646</v>
      </c>
      <c r="AC5" s="14" t="s">
        <v>705</v>
      </c>
      <c r="AD5" s="14" t="s">
        <v>684</v>
      </c>
      <c r="AE5" s="9">
        <v>570</v>
      </c>
      <c r="AF5" s="9"/>
      <c r="AG5" s="65" t="s">
        <v>640</v>
      </c>
      <c r="AH5" s="65" t="s">
        <v>646</v>
      </c>
      <c r="AI5" s="65" t="s">
        <v>723</v>
      </c>
      <c r="AJ5" s="65" t="s">
        <v>478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9"/>
      <c r="AT5" s="65" t="s">
        <v>640</v>
      </c>
      <c r="AU5" s="65" t="s">
        <v>646</v>
      </c>
      <c r="AV5" s="208" t="s">
        <v>647</v>
      </c>
      <c r="AW5" s="210"/>
      <c r="AX5" s="9" t="s">
        <v>695</v>
      </c>
    </row>
    <row r="6" spans="1:50" s="10" customFormat="1" ht="45" x14ac:dyDescent="0.25">
      <c r="A6" s="9">
        <v>561576</v>
      </c>
      <c r="B6" s="9" t="s">
        <v>526</v>
      </c>
      <c r="C6" s="9" t="s">
        <v>478</v>
      </c>
      <c r="D6" s="9">
        <v>94</v>
      </c>
      <c r="E6" s="9">
        <v>80</v>
      </c>
      <c r="F6" s="65"/>
      <c r="G6" s="9">
        <v>9115</v>
      </c>
      <c r="H6" s="9">
        <v>8055</v>
      </c>
      <c r="I6" s="65" t="s">
        <v>640</v>
      </c>
      <c r="J6" s="65" t="s">
        <v>646</v>
      </c>
      <c r="K6" s="65" t="s">
        <v>723</v>
      </c>
      <c r="L6" s="9"/>
      <c r="M6" s="9"/>
      <c r="N6" s="9"/>
      <c r="O6" s="65" t="s">
        <v>640</v>
      </c>
      <c r="P6" s="65" t="s">
        <v>646</v>
      </c>
      <c r="Q6" s="65" t="s">
        <v>705</v>
      </c>
      <c r="R6" s="9" t="s">
        <v>761</v>
      </c>
      <c r="S6" s="9">
        <v>653</v>
      </c>
      <c r="T6" s="9">
        <v>0</v>
      </c>
      <c r="U6" s="65" t="s">
        <v>640</v>
      </c>
      <c r="V6" s="65" t="s">
        <v>646</v>
      </c>
      <c r="W6" s="14" t="s">
        <v>641</v>
      </c>
      <c r="X6" s="65" t="s">
        <v>625</v>
      </c>
      <c r="Y6" s="9">
        <v>4138</v>
      </c>
      <c r="Z6" s="9"/>
      <c r="AA6" s="65" t="s">
        <v>640</v>
      </c>
      <c r="AB6" s="65" t="s">
        <v>646</v>
      </c>
      <c r="AC6" s="65" t="s">
        <v>723</v>
      </c>
      <c r="AD6" s="65" t="s">
        <v>625</v>
      </c>
      <c r="AE6" s="9">
        <v>1984</v>
      </c>
      <c r="AF6" s="9"/>
      <c r="AG6" s="65" t="s">
        <v>640</v>
      </c>
      <c r="AH6" s="65" t="s">
        <v>646</v>
      </c>
      <c r="AI6" s="65" t="s">
        <v>723</v>
      </c>
      <c r="AJ6" s="14" t="s">
        <v>684</v>
      </c>
      <c r="AK6" s="208" t="s">
        <v>624</v>
      </c>
      <c r="AL6" s="209"/>
      <c r="AM6" s="209"/>
      <c r="AN6" s="209"/>
      <c r="AO6" s="209"/>
      <c r="AP6" s="210"/>
      <c r="AQ6" s="9"/>
      <c r="AR6" s="9"/>
      <c r="AS6" s="14" t="s">
        <v>748</v>
      </c>
      <c r="AT6" s="65" t="s">
        <v>640</v>
      </c>
      <c r="AU6" s="65" t="s">
        <v>646</v>
      </c>
      <c r="AV6" s="65" t="s">
        <v>642</v>
      </c>
      <c r="AW6" s="65" t="s">
        <v>625</v>
      </c>
      <c r="AX6" s="37" t="s">
        <v>776</v>
      </c>
    </row>
    <row r="7" spans="1:50" s="10" customFormat="1" ht="49.5" customHeight="1" x14ac:dyDescent="0.25">
      <c r="A7" s="9">
        <v>550159</v>
      </c>
      <c r="B7" s="9" t="s">
        <v>303</v>
      </c>
      <c r="C7" s="9" t="s">
        <v>478</v>
      </c>
      <c r="D7" s="9">
        <v>268</v>
      </c>
      <c r="E7" s="9">
        <v>291</v>
      </c>
      <c r="F7" s="140"/>
      <c r="G7" s="11">
        <v>10680</v>
      </c>
      <c r="H7" s="11">
        <v>7433</v>
      </c>
      <c r="I7" s="140" t="s">
        <v>640</v>
      </c>
      <c r="J7" s="140" t="s">
        <v>646</v>
      </c>
      <c r="K7" s="140" t="s">
        <v>723</v>
      </c>
      <c r="L7" s="140"/>
      <c r="M7" s="11">
        <v>14588</v>
      </c>
      <c r="N7" s="9">
        <v>13659</v>
      </c>
      <c r="O7" s="140" t="s">
        <v>640</v>
      </c>
      <c r="P7" s="140" t="s">
        <v>646</v>
      </c>
      <c r="Q7" s="140" t="s">
        <v>723</v>
      </c>
      <c r="R7" s="140"/>
      <c r="S7" s="11">
        <v>1609</v>
      </c>
      <c r="T7" s="9">
        <v>170</v>
      </c>
      <c r="U7" s="140" t="s">
        <v>640</v>
      </c>
      <c r="V7" s="140" t="s">
        <v>646</v>
      </c>
      <c r="W7" s="14" t="s">
        <v>641</v>
      </c>
      <c r="X7" s="140" t="s">
        <v>625</v>
      </c>
      <c r="Y7" s="9">
        <v>3901</v>
      </c>
      <c r="Z7" s="9"/>
      <c r="AA7" s="140" t="s">
        <v>640</v>
      </c>
      <c r="AB7" s="140" t="s">
        <v>646</v>
      </c>
      <c r="AC7" s="140" t="s">
        <v>723</v>
      </c>
      <c r="AD7" s="140" t="s">
        <v>625</v>
      </c>
      <c r="AE7" s="9">
        <v>635</v>
      </c>
      <c r="AF7" s="9"/>
      <c r="AG7" s="140" t="s">
        <v>640</v>
      </c>
      <c r="AH7" s="140" t="s">
        <v>646</v>
      </c>
      <c r="AI7" s="140" t="s">
        <v>723</v>
      </c>
      <c r="AJ7" s="140" t="s">
        <v>625</v>
      </c>
      <c r="AK7" s="208" t="s">
        <v>624</v>
      </c>
      <c r="AL7" s="209"/>
      <c r="AM7" s="209"/>
      <c r="AN7" s="209"/>
      <c r="AO7" s="209"/>
      <c r="AP7" s="210"/>
      <c r="AQ7" s="9"/>
      <c r="AR7" s="9"/>
      <c r="AS7" s="14" t="s">
        <v>719</v>
      </c>
      <c r="AT7" s="140" t="s">
        <v>640</v>
      </c>
      <c r="AU7" s="140" t="s">
        <v>646</v>
      </c>
      <c r="AV7" s="140" t="s">
        <v>642</v>
      </c>
      <c r="AW7" s="140" t="s">
        <v>625</v>
      </c>
      <c r="AX7" s="9"/>
    </row>
    <row r="8" spans="1:50" s="10" customFormat="1" ht="32.450000000000003" customHeight="1" x14ac:dyDescent="0.25">
      <c r="A8" s="9">
        <v>537187</v>
      </c>
      <c r="B8" s="9" t="s">
        <v>74</v>
      </c>
      <c r="C8" s="9" t="s">
        <v>478</v>
      </c>
      <c r="D8" s="9">
        <v>93</v>
      </c>
      <c r="E8" s="9">
        <v>77</v>
      </c>
      <c r="F8" s="63"/>
      <c r="G8" s="11">
        <v>7490</v>
      </c>
      <c r="H8" s="11">
        <v>5114</v>
      </c>
      <c r="I8" s="63" t="s">
        <v>640</v>
      </c>
      <c r="J8" s="63" t="s">
        <v>646</v>
      </c>
      <c r="K8" s="63" t="s">
        <v>723</v>
      </c>
      <c r="L8" s="63"/>
      <c r="M8" s="11">
        <v>3560</v>
      </c>
      <c r="N8" s="11">
        <v>3237</v>
      </c>
      <c r="O8" s="63" t="s">
        <v>640</v>
      </c>
      <c r="P8" s="63" t="s">
        <v>646</v>
      </c>
      <c r="Q8" s="63" t="s">
        <v>723</v>
      </c>
      <c r="R8" s="9"/>
      <c r="S8" s="11">
        <v>1176</v>
      </c>
      <c r="T8" s="9">
        <v>0</v>
      </c>
      <c r="U8" s="63" t="s">
        <v>640</v>
      </c>
      <c r="V8" s="63" t="s">
        <v>646</v>
      </c>
      <c r="W8" s="14" t="s">
        <v>641</v>
      </c>
      <c r="X8" s="63" t="s">
        <v>625</v>
      </c>
      <c r="Y8" s="9">
        <v>3363</v>
      </c>
      <c r="Z8" s="9"/>
      <c r="AA8" s="63" t="s">
        <v>640</v>
      </c>
      <c r="AB8" s="63" t="s">
        <v>646</v>
      </c>
      <c r="AC8" s="63" t="s">
        <v>723</v>
      </c>
      <c r="AD8" s="14" t="s">
        <v>806</v>
      </c>
      <c r="AE8" s="9">
        <v>1876</v>
      </c>
      <c r="AF8" s="9"/>
      <c r="AG8" s="63" t="s">
        <v>640</v>
      </c>
      <c r="AH8" s="63" t="s">
        <v>646</v>
      </c>
      <c r="AI8" s="63" t="s">
        <v>723</v>
      </c>
      <c r="AJ8" s="14" t="s">
        <v>684</v>
      </c>
      <c r="AK8" s="208" t="s">
        <v>624</v>
      </c>
      <c r="AL8" s="209"/>
      <c r="AM8" s="209"/>
      <c r="AN8" s="209"/>
      <c r="AO8" s="209"/>
      <c r="AP8" s="210"/>
      <c r="AQ8" s="208" t="s">
        <v>624</v>
      </c>
      <c r="AR8" s="209"/>
      <c r="AS8" s="209"/>
      <c r="AT8" s="209"/>
      <c r="AU8" s="209"/>
      <c r="AV8" s="209"/>
      <c r="AW8" s="210"/>
      <c r="AX8" s="9" t="s">
        <v>900</v>
      </c>
    </row>
    <row r="9" spans="1:50" s="4" customFormat="1" ht="74.25" customHeight="1" x14ac:dyDescent="0.25">
      <c r="A9" s="2">
        <v>550183</v>
      </c>
      <c r="B9" s="2" t="s">
        <v>305</v>
      </c>
      <c r="C9" s="2" t="s">
        <v>478</v>
      </c>
      <c r="D9" s="2">
        <v>395</v>
      </c>
      <c r="E9" s="2">
        <v>387</v>
      </c>
      <c r="F9" s="167"/>
      <c r="G9" s="12">
        <v>15639</v>
      </c>
      <c r="H9" s="12">
        <v>11552</v>
      </c>
      <c r="I9" s="167" t="s">
        <v>640</v>
      </c>
      <c r="J9" s="167" t="s">
        <v>646</v>
      </c>
      <c r="K9" s="167" t="s">
        <v>723</v>
      </c>
      <c r="L9" s="167"/>
      <c r="M9" s="12">
        <v>657</v>
      </c>
      <c r="N9" s="12">
        <v>657</v>
      </c>
      <c r="O9" s="167" t="s">
        <v>640</v>
      </c>
      <c r="P9" s="167" t="s">
        <v>646</v>
      </c>
      <c r="Q9" s="167" t="s">
        <v>723</v>
      </c>
      <c r="R9" s="2"/>
      <c r="S9" s="12">
        <f>218+76+576+390+283+312+118</f>
        <v>1973</v>
      </c>
      <c r="T9" s="2">
        <v>100</v>
      </c>
      <c r="U9" s="167" t="s">
        <v>640</v>
      </c>
      <c r="V9" s="167" t="s">
        <v>646</v>
      </c>
      <c r="W9" s="19" t="s">
        <v>641</v>
      </c>
      <c r="X9" s="167" t="s">
        <v>625</v>
      </c>
      <c r="Y9" s="2">
        <v>0</v>
      </c>
      <c r="Z9" s="2"/>
      <c r="AA9" s="167" t="s">
        <v>640</v>
      </c>
      <c r="AB9" s="167" t="s">
        <v>646</v>
      </c>
      <c r="AC9" s="167" t="s">
        <v>723</v>
      </c>
      <c r="AD9" s="167" t="s">
        <v>1292</v>
      </c>
      <c r="AE9" s="2">
        <v>4952</v>
      </c>
      <c r="AF9" s="2"/>
      <c r="AG9" s="167" t="s">
        <v>640</v>
      </c>
      <c r="AH9" s="167" t="s">
        <v>646</v>
      </c>
      <c r="AI9" s="167" t="s">
        <v>723</v>
      </c>
      <c r="AJ9" s="167" t="s">
        <v>625</v>
      </c>
      <c r="AK9" s="211" t="s">
        <v>624</v>
      </c>
      <c r="AL9" s="212"/>
      <c r="AM9" s="212"/>
      <c r="AN9" s="212"/>
      <c r="AO9" s="212"/>
      <c r="AP9" s="213"/>
      <c r="AQ9" s="2"/>
      <c r="AR9" s="2"/>
      <c r="AS9" s="19" t="s">
        <v>675</v>
      </c>
      <c r="AT9" s="167" t="s">
        <v>640</v>
      </c>
      <c r="AU9" s="167" t="s">
        <v>646</v>
      </c>
      <c r="AV9" s="167" t="s">
        <v>642</v>
      </c>
      <c r="AW9" s="167" t="s">
        <v>625</v>
      </c>
      <c r="AX9" s="2"/>
    </row>
    <row r="10" spans="1:50" s="10" customFormat="1" ht="90" x14ac:dyDescent="0.25">
      <c r="A10" s="9">
        <v>537144</v>
      </c>
      <c r="B10" s="9" t="s">
        <v>82</v>
      </c>
      <c r="C10" s="9" t="s">
        <v>478</v>
      </c>
      <c r="D10" s="9">
        <v>97</v>
      </c>
      <c r="E10" s="9">
        <v>86</v>
      </c>
      <c r="F10" s="65" t="s">
        <v>621</v>
      </c>
      <c r="G10" s="11">
        <v>7023</v>
      </c>
      <c r="H10" s="11">
        <v>5829</v>
      </c>
      <c r="I10" s="65" t="s">
        <v>640</v>
      </c>
      <c r="J10" s="65" t="s">
        <v>646</v>
      </c>
      <c r="K10" s="65" t="s">
        <v>723</v>
      </c>
      <c r="L10" s="31" t="s">
        <v>816</v>
      </c>
      <c r="M10" s="11"/>
      <c r="N10" s="11"/>
      <c r="O10" s="65" t="s">
        <v>640</v>
      </c>
      <c r="P10" s="65" t="s">
        <v>646</v>
      </c>
      <c r="Q10" s="65" t="s">
        <v>705</v>
      </c>
      <c r="R10" s="9" t="s">
        <v>761</v>
      </c>
      <c r="S10" s="11">
        <f>1236+132</f>
        <v>1368</v>
      </c>
      <c r="T10" s="9">
        <v>115</v>
      </c>
      <c r="U10" s="14" t="s">
        <v>819</v>
      </c>
      <c r="V10" s="65" t="s">
        <v>651</v>
      </c>
      <c r="W10" s="14" t="s">
        <v>820</v>
      </c>
      <c r="X10" s="65" t="s">
        <v>625</v>
      </c>
      <c r="Y10" s="9">
        <v>2423</v>
      </c>
      <c r="Z10" s="9"/>
      <c r="AA10" s="14" t="s">
        <v>822</v>
      </c>
      <c r="AB10" s="65" t="s">
        <v>621</v>
      </c>
      <c r="AC10" s="14" t="s">
        <v>821</v>
      </c>
      <c r="AD10" s="65" t="s">
        <v>625</v>
      </c>
      <c r="AE10" s="9">
        <v>860</v>
      </c>
      <c r="AF10" s="9"/>
      <c r="AG10" s="65" t="s">
        <v>640</v>
      </c>
      <c r="AH10" s="65" t="s">
        <v>646</v>
      </c>
      <c r="AI10" s="65" t="s">
        <v>723</v>
      </c>
      <c r="AJ10" s="65" t="s">
        <v>625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9"/>
      <c r="AT10" s="9"/>
      <c r="AU10" s="9"/>
      <c r="AV10" s="9"/>
      <c r="AW10" s="65"/>
      <c r="AX10" s="37" t="s">
        <v>823</v>
      </c>
    </row>
    <row r="11" spans="1:50" s="10" customFormat="1" x14ac:dyDescent="0.25">
      <c r="A11" s="2">
        <v>550221</v>
      </c>
      <c r="B11" s="2" t="s">
        <v>330</v>
      </c>
      <c r="C11" s="2" t="s">
        <v>478</v>
      </c>
      <c r="D11" s="2">
        <v>496</v>
      </c>
      <c r="E11" s="2">
        <v>431</v>
      </c>
      <c r="F11" s="24" t="s">
        <v>621</v>
      </c>
      <c r="G11" s="11"/>
      <c r="H11" s="11"/>
      <c r="I11" s="11"/>
      <c r="J11" s="11"/>
      <c r="K11" s="23"/>
      <c r="L11" s="23"/>
      <c r="M11" s="11"/>
      <c r="N11" s="11"/>
      <c r="O11" s="11"/>
      <c r="P11" s="11"/>
      <c r="Q11" s="23"/>
      <c r="R11" s="9"/>
      <c r="S11" s="11"/>
      <c r="T11" s="9"/>
      <c r="U11" s="9"/>
      <c r="V11" s="9"/>
      <c r="W11" s="23"/>
      <c r="X11" s="23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23"/>
      <c r="AX11" s="9"/>
    </row>
    <row r="12" spans="1:50" s="10" customFormat="1" x14ac:dyDescent="0.25">
      <c r="A12" s="2">
        <v>550230</v>
      </c>
      <c r="B12" s="2" t="s">
        <v>331</v>
      </c>
      <c r="C12" s="2" t="s">
        <v>478</v>
      </c>
      <c r="D12" s="2">
        <v>1439</v>
      </c>
      <c r="E12" s="2">
        <v>547</v>
      </c>
      <c r="F12" s="24" t="s">
        <v>621</v>
      </c>
      <c r="G12" s="11"/>
      <c r="H12" s="11"/>
      <c r="I12" s="11"/>
      <c r="J12" s="11"/>
      <c r="K12" s="23"/>
      <c r="L12" s="23"/>
      <c r="M12" s="11"/>
      <c r="N12" s="11"/>
      <c r="O12" s="11"/>
      <c r="P12" s="11"/>
      <c r="Q12" s="23"/>
      <c r="R12" s="9"/>
      <c r="S12" s="11"/>
      <c r="T12" s="9"/>
      <c r="U12" s="9"/>
      <c r="V12" s="9"/>
      <c r="W12" s="23"/>
      <c r="X12" s="23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3"/>
      <c r="AX12" s="9"/>
    </row>
    <row r="13" spans="1:50" s="10" customFormat="1" ht="63.75" customHeight="1" x14ac:dyDescent="0.25">
      <c r="A13" s="9">
        <v>550248</v>
      </c>
      <c r="B13" s="9" t="s">
        <v>332</v>
      </c>
      <c r="C13" s="9" t="s">
        <v>478</v>
      </c>
      <c r="D13" s="9">
        <v>340</v>
      </c>
      <c r="E13" s="9">
        <v>350</v>
      </c>
      <c r="F13" s="158"/>
      <c r="G13" s="11">
        <v>5825</v>
      </c>
      <c r="H13" s="11">
        <v>2563</v>
      </c>
      <c r="I13" s="158" t="s">
        <v>640</v>
      </c>
      <c r="J13" s="158" t="s">
        <v>646</v>
      </c>
      <c r="K13" s="158" t="s">
        <v>723</v>
      </c>
      <c r="L13" s="158"/>
      <c r="M13" s="11">
        <v>7629</v>
      </c>
      <c r="N13" s="11">
        <v>6682</v>
      </c>
      <c r="O13" s="158" t="s">
        <v>640</v>
      </c>
      <c r="P13" s="158" t="s">
        <v>646</v>
      </c>
      <c r="Q13" s="158" t="s">
        <v>723</v>
      </c>
      <c r="R13" s="9"/>
      <c r="S13" s="11">
        <v>2814</v>
      </c>
      <c r="T13" s="9">
        <v>0</v>
      </c>
      <c r="U13" s="158" t="s">
        <v>640</v>
      </c>
      <c r="V13" s="158" t="s">
        <v>646</v>
      </c>
      <c r="W13" s="14" t="s">
        <v>641</v>
      </c>
      <c r="X13" s="158" t="s">
        <v>625</v>
      </c>
      <c r="Y13" s="9">
        <v>6064</v>
      </c>
      <c r="Z13" s="9"/>
      <c r="AA13" s="158" t="s">
        <v>640</v>
      </c>
      <c r="AB13" s="158" t="s">
        <v>646</v>
      </c>
      <c r="AC13" s="158" t="s">
        <v>723</v>
      </c>
      <c r="AD13" s="158" t="s">
        <v>625</v>
      </c>
      <c r="AE13" s="9">
        <v>2175</v>
      </c>
      <c r="AF13" s="9"/>
      <c r="AG13" s="158" t="s">
        <v>640</v>
      </c>
      <c r="AH13" s="158" t="s">
        <v>646</v>
      </c>
      <c r="AI13" s="158" t="s">
        <v>723</v>
      </c>
      <c r="AJ13" s="158" t="s">
        <v>625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675</v>
      </c>
      <c r="AT13" s="158" t="s">
        <v>640</v>
      </c>
      <c r="AU13" s="158" t="s">
        <v>646</v>
      </c>
      <c r="AV13" s="158" t="s">
        <v>642</v>
      </c>
      <c r="AW13" s="158" t="s">
        <v>625</v>
      </c>
      <c r="AX13" s="9"/>
    </row>
    <row r="14" spans="1:50" s="10" customFormat="1" x14ac:dyDescent="0.25">
      <c r="A14" s="2">
        <v>550264</v>
      </c>
      <c r="B14" s="2" t="s">
        <v>318</v>
      </c>
      <c r="C14" s="2" t="s">
        <v>478</v>
      </c>
      <c r="D14" s="2">
        <v>570</v>
      </c>
      <c r="E14" s="2">
        <v>452</v>
      </c>
      <c r="F14" s="24" t="s">
        <v>621</v>
      </c>
      <c r="G14" s="11"/>
      <c r="H14" s="11"/>
      <c r="I14" s="11"/>
      <c r="J14" s="11"/>
      <c r="K14" s="23"/>
      <c r="L14" s="23"/>
      <c r="M14" s="11"/>
      <c r="N14" s="11"/>
      <c r="O14" s="11"/>
      <c r="P14" s="11"/>
      <c r="Q14" s="23"/>
      <c r="R14" s="9"/>
      <c r="S14" s="11"/>
      <c r="T14" s="9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23"/>
      <c r="AX14" s="9"/>
    </row>
    <row r="15" spans="1:50" s="10" customFormat="1" ht="52.5" customHeight="1" x14ac:dyDescent="0.25">
      <c r="A15" s="9">
        <v>537420</v>
      </c>
      <c r="B15" s="9" t="s">
        <v>88</v>
      </c>
      <c r="C15" s="9" t="s">
        <v>478</v>
      </c>
      <c r="D15" s="9">
        <v>159</v>
      </c>
      <c r="E15" s="9">
        <v>183</v>
      </c>
      <c r="F15" s="86"/>
      <c r="G15" s="11">
        <v>2821</v>
      </c>
      <c r="H15" s="11">
        <v>1333</v>
      </c>
      <c r="I15" s="86" t="s">
        <v>640</v>
      </c>
      <c r="J15" s="86" t="s">
        <v>646</v>
      </c>
      <c r="K15" s="86" t="s">
        <v>723</v>
      </c>
      <c r="L15" s="86"/>
      <c r="M15" s="11">
        <v>0</v>
      </c>
      <c r="N15" s="11">
        <v>0</v>
      </c>
      <c r="O15" s="86" t="s">
        <v>640</v>
      </c>
      <c r="P15" s="86" t="s">
        <v>646</v>
      </c>
      <c r="Q15" s="86" t="s">
        <v>723</v>
      </c>
      <c r="R15" s="9" t="s">
        <v>964</v>
      </c>
      <c r="S15" s="11">
        <v>895</v>
      </c>
      <c r="T15" s="9"/>
      <c r="U15" s="86" t="s">
        <v>640</v>
      </c>
      <c r="V15" s="86" t="s">
        <v>646</v>
      </c>
      <c r="W15" s="14" t="s">
        <v>641</v>
      </c>
      <c r="X15" s="86" t="s">
        <v>625</v>
      </c>
      <c r="Y15" s="9"/>
      <c r="Z15" s="9"/>
      <c r="AA15" s="86" t="s">
        <v>640</v>
      </c>
      <c r="AB15" s="86" t="s">
        <v>646</v>
      </c>
      <c r="AC15" s="86" t="s">
        <v>723</v>
      </c>
      <c r="AD15" s="86" t="s">
        <v>637</v>
      </c>
      <c r="AE15" s="9"/>
      <c r="AF15" s="9"/>
      <c r="AG15" s="86" t="s">
        <v>640</v>
      </c>
      <c r="AH15" s="86" t="s">
        <v>646</v>
      </c>
      <c r="AI15" s="86" t="s">
        <v>723</v>
      </c>
      <c r="AJ15" s="86" t="s">
        <v>637</v>
      </c>
      <c r="AK15" s="208" t="s">
        <v>624</v>
      </c>
      <c r="AL15" s="209"/>
      <c r="AM15" s="209"/>
      <c r="AN15" s="209"/>
      <c r="AO15" s="209"/>
      <c r="AP15" s="210"/>
      <c r="AQ15" s="9"/>
      <c r="AR15" s="9"/>
      <c r="AS15" s="14" t="s">
        <v>719</v>
      </c>
      <c r="AT15" s="86" t="s">
        <v>640</v>
      </c>
      <c r="AU15" s="86" t="s">
        <v>646</v>
      </c>
      <c r="AV15" s="86" t="s">
        <v>642</v>
      </c>
      <c r="AW15" s="86" t="s">
        <v>625</v>
      </c>
      <c r="AX15" s="9"/>
    </row>
    <row r="16" spans="1:50" s="84" customFormat="1" ht="60" x14ac:dyDescent="0.25">
      <c r="A16" s="79">
        <v>537136</v>
      </c>
      <c r="B16" s="79" t="s">
        <v>81</v>
      </c>
      <c r="C16" s="79" t="s">
        <v>478</v>
      </c>
      <c r="D16" s="79">
        <v>43</v>
      </c>
      <c r="E16" s="79">
        <v>7</v>
      </c>
      <c r="F16" s="80"/>
      <c r="G16" s="81">
        <v>4459</v>
      </c>
      <c r="H16" s="81">
        <v>3908</v>
      </c>
      <c r="I16" s="80" t="s">
        <v>640</v>
      </c>
      <c r="J16" s="80" t="s">
        <v>646</v>
      </c>
      <c r="K16" s="80" t="s">
        <v>723</v>
      </c>
      <c r="L16" s="91" t="s">
        <v>817</v>
      </c>
      <c r="M16" s="81">
        <v>415</v>
      </c>
      <c r="N16" s="81">
        <v>0</v>
      </c>
      <c r="O16" s="80" t="s">
        <v>640</v>
      </c>
      <c r="P16" s="80" t="s">
        <v>646</v>
      </c>
      <c r="Q16" s="80" t="s">
        <v>723</v>
      </c>
      <c r="R16" s="79"/>
      <c r="S16" s="81">
        <v>195</v>
      </c>
      <c r="T16" s="79">
        <v>0</v>
      </c>
      <c r="U16" s="83" t="s">
        <v>948</v>
      </c>
      <c r="V16" s="80" t="s">
        <v>646</v>
      </c>
      <c r="W16" s="83" t="s">
        <v>641</v>
      </c>
      <c r="X16" s="80" t="s">
        <v>625</v>
      </c>
      <c r="Y16" s="79">
        <v>202</v>
      </c>
      <c r="Z16" s="79"/>
      <c r="AA16" s="80" t="s">
        <v>640</v>
      </c>
      <c r="AB16" s="80" t="s">
        <v>646</v>
      </c>
      <c r="AC16" s="80" t="s">
        <v>723</v>
      </c>
      <c r="AD16" s="80" t="s">
        <v>625</v>
      </c>
      <c r="AE16" s="79">
        <v>0</v>
      </c>
      <c r="AF16" s="79"/>
      <c r="AG16" s="80" t="s">
        <v>640</v>
      </c>
      <c r="AH16" s="80" t="s">
        <v>646</v>
      </c>
      <c r="AI16" s="83" t="s">
        <v>685</v>
      </c>
      <c r="AJ16" s="83" t="s">
        <v>625</v>
      </c>
      <c r="AK16" s="215" t="s">
        <v>624</v>
      </c>
      <c r="AL16" s="217"/>
      <c r="AM16" s="217"/>
      <c r="AN16" s="217"/>
      <c r="AO16" s="217"/>
      <c r="AP16" s="216"/>
      <c r="AQ16" s="79"/>
      <c r="AR16" s="79"/>
      <c r="AS16" s="79"/>
      <c r="AT16" s="80" t="s">
        <v>640</v>
      </c>
      <c r="AU16" s="80" t="s">
        <v>646</v>
      </c>
      <c r="AV16" s="215" t="s">
        <v>647</v>
      </c>
      <c r="AW16" s="216"/>
      <c r="AX16" s="85" t="s">
        <v>991</v>
      </c>
    </row>
    <row r="17" spans="1:50" s="8" customFormat="1" ht="135" x14ac:dyDescent="0.25">
      <c r="A17" s="9">
        <v>561673</v>
      </c>
      <c r="B17" s="9" t="s">
        <v>536</v>
      </c>
      <c r="C17" s="9" t="s">
        <v>478</v>
      </c>
      <c r="D17" s="9">
        <v>88</v>
      </c>
      <c r="E17" s="9">
        <v>72</v>
      </c>
      <c r="F17" s="65" t="s">
        <v>621</v>
      </c>
      <c r="G17" s="11">
        <v>8657</v>
      </c>
      <c r="H17" s="11">
        <v>7812</v>
      </c>
      <c r="I17" s="65" t="s">
        <v>640</v>
      </c>
      <c r="J17" s="65" t="s">
        <v>646</v>
      </c>
      <c r="K17" s="65" t="s">
        <v>723</v>
      </c>
      <c r="L17" s="65"/>
      <c r="M17" s="11"/>
      <c r="N17" s="11"/>
      <c r="O17" s="65" t="s">
        <v>640</v>
      </c>
      <c r="P17" s="65" t="s">
        <v>646</v>
      </c>
      <c r="Q17" s="65" t="s">
        <v>705</v>
      </c>
      <c r="R17" s="9" t="s">
        <v>761</v>
      </c>
      <c r="S17" s="11">
        <v>855</v>
      </c>
      <c r="T17" s="11">
        <v>150</v>
      </c>
      <c r="U17" s="65" t="s">
        <v>640</v>
      </c>
      <c r="V17" s="65" t="s">
        <v>646</v>
      </c>
      <c r="W17" s="14" t="s">
        <v>641</v>
      </c>
      <c r="X17" s="65" t="s">
        <v>625</v>
      </c>
      <c r="Y17" s="11">
        <v>4172</v>
      </c>
      <c r="Z17" s="6"/>
      <c r="AA17" s="14" t="s">
        <v>768</v>
      </c>
      <c r="AB17" s="65" t="s">
        <v>621</v>
      </c>
      <c r="AC17" s="14" t="s">
        <v>769</v>
      </c>
      <c r="AD17" s="65" t="s">
        <v>625</v>
      </c>
      <c r="AE17" s="11">
        <v>1927</v>
      </c>
      <c r="AF17" s="6"/>
      <c r="AG17" s="14" t="s">
        <v>770</v>
      </c>
      <c r="AH17" s="65" t="s">
        <v>621</v>
      </c>
      <c r="AI17" s="14" t="s">
        <v>769</v>
      </c>
      <c r="AJ17" s="65" t="s">
        <v>625</v>
      </c>
      <c r="AK17" s="9"/>
      <c r="AL17" s="9"/>
      <c r="AM17" s="65" t="s">
        <v>640</v>
      </c>
      <c r="AN17" s="65" t="s">
        <v>646</v>
      </c>
      <c r="AO17" s="65" t="s">
        <v>723</v>
      </c>
      <c r="AP17" s="14" t="s">
        <v>771</v>
      </c>
      <c r="AQ17" s="6"/>
      <c r="AR17" s="6"/>
      <c r="AS17" s="65"/>
      <c r="AT17" s="65" t="s">
        <v>640</v>
      </c>
      <c r="AU17" s="65" t="s">
        <v>646</v>
      </c>
      <c r="AV17" s="208" t="s">
        <v>647</v>
      </c>
      <c r="AW17" s="210"/>
      <c r="AX17" s="31" t="s">
        <v>772</v>
      </c>
    </row>
    <row r="18" spans="1:50" s="8" customFormat="1" x14ac:dyDescent="0.25">
      <c r="A18" s="2">
        <v>550329</v>
      </c>
      <c r="B18" s="2" t="s">
        <v>326</v>
      </c>
      <c r="C18" s="2" t="s">
        <v>478</v>
      </c>
      <c r="D18" s="2">
        <v>488</v>
      </c>
      <c r="E18" s="2">
        <v>427</v>
      </c>
      <c r="F18" s="24"/>
      <c r="G18" s="11"/>
      <c r="H18" s="11"/>
      <c r="I18" s="11"/>
      <c r="J18" s="11"/>
      <c r="K18" s="23"/>
      <c r="L18" s="23"/>
      <c r="M18" s="11"/>
      <c r="N18" s="11"/>
      <c r="O18" s="11"/>
      <c r="P18" s="11"/>
      <c r="Q18" s="23"/>
      <c r="R18" s="6"/>
      <c r="S18" s="11"/>
      <c r="T18" s="6"/>
      <c r="U18" s="6"/>
      <c r="V18" s="6"/>
      <c r="W18" s="6"/>
      <c r="X18" s="23"/>
      <c r="Y18" s="6"/>
      <c r="Z18" s="6"/>
      <c r="AA18" s="6"/>
      <c r="AB18" s="6"/>
      <c r="AC18" s="6"/>
      <c r="AD18" s="23"/>
      <c r="AE18" s="6"/>
      <c r="AF18" s="6"/>
      <c r="AG18" s="6"/>
      <c r="AH18" s="6"/>
      <c r="AI18" s="6"/>
      <c r="AJ18" s="23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23"/>
      <c r="AX18" s="6"/>
    </row>
    <row r="19" spans="1:50" s="8" customFormat="1" ht="30" x14ac:dyDescent="0.25">
      <c r="A19" s="9">
        <v>550345</v>
      </c>
      <c r="B19" s="9" t="s">
        <v>328</v>
      </c>
      <c r="C19" s="9" t="s">
        <v>478</v>
      </c>
      <c r="D19" s="9">
        <v>310</v>
      </c>
      <c r="E19" s="9">
        <v>325</v>
      </c>
      <c r="F19" s="152"/>
      <c r="G19" s="11">
        <v>5800</v>
      </c>
      <c r="H19" s="11">
        <v>3661</v>
      </c>
      <c r="I19" s="152" t="s">
        <v>640</v>
      </c>
      <c r="J19" s="152" t="s">
        <v>646</v>
      </c>
      <c r="K19" s="152" t="s">
        <v>723</v>
      </c>
      <c r="L19" s="152"/>
      <c r="M19" s="11"/>
      <c r="N19" s="11"/>
      <c r="O19" s="152" t="s">
        <v>640</v>
      </c>
      <c r="P19" s="152" t="s">
        <v>646</v>
      </c>
      <c r="Q19" s="152" t="s">
        <v>705</v>
      </c>
      <c r="R19" s="152"/>
      <c r="S19" s="11">
        <v>2061</v>
      </c>
      <c r="T19" s="11">
        <v>0</v>
      </c>
      <c r="U19" s="152" t="s">
        <v>640</v>
      </c>
      <c r="V19" s="152" t="s">
        <v>646</v>
      </c>
      <c r="W19" s="14" t="s">
        <v>641</v>
      </c>
      <c r="X19" s="152" t="s">
        <v>625</v>
      </c>
      <c r="Y19" s="11">
        <v>4870</v>
      </c>
      <c r="Z19" s="6"/>
      <c r="AA19" s="152" t="s">
        <v>640</v>
      </c>
      <c r="AB19" s="152" t="s">
        <v>646</v>
      </c>
      <c r="AC19" s="14" t="s">
        <v>723</v>
      </c>
      <c r="AD19" s="14" t="s">
        <v>1203</v>
      </c>
      <c r="AE19" s="11">
        <v>3595</v>
      </c>
      <c r="AF19" s="6"/>
      <c r="AG19" s="152" t="s">
        <v>640</v>
      </c>
      <c r="AH19" s="152" t="s">
        <v>646</v>
      </c>
      <c r="AI19" s="14" t="s">
        <v>723</v>
      </c>
      <c r="AJ19" s="152" t="s">
        <v>625</v>
      </c>
      <c r="AK19" s="208" t="s">
        <v>624</v>
      </c>
      <c r="AL19" s="209"/>
      <c r="AM19" s="209"/>
      <c r="AN19" s="209"/>
      <c r="AO19" s="209"/>
      <c r="AP19" s="210"/>
      <c r="AQ19" s="6"/>
      <c r="AR19" s="6"/>
      <c r="AS19" s="152"/>
      <c r="AT19" s="152" t="s">
        <v>640</v>
      </c>
      <c r="AU19" s="152" t="s">
        <v>646</v>
      </c>
      <c r="AV19" s="208" t="s">
        <v>647</v>
      </c>
      <c r="AW19" s="210"/>
      <c r="AX19" s="31" t="s">
        <v>1204</v>
      </c>
    </row>
    <row r="20" spans="1:50" s="8" customFormat="1" x14ac:dyDescent="0.25">
      <c r="A20" s="2">
        <v>550353</v>
      </c>
      <c r="B20" s="2" t="s">
        <v>364</v>
      </c>
      <c r="C20" s="2" t="s">
        <v>478</v>
      </c>
      <c r="D20" s="2">
        <v>715</v>
      </c>
      <c r="E20" s="2">
        <v>485</v>
      </c>
      <c r="F20" s="24" t="s">
        <v>621</v>
      </c>
      <c r="G20" s="11"/>
      <c r="H20" s="11"/>
      <c r="I20" s="11"/>
      <c r="J20" s="11"/>
      <c r="K20" s="23"/>
      <c r="L20" s="23"/>
      <c r="M20" s="11"/>
      <c r="N20" s="11"/>
      <c r="O20" s="11"/>
      <c r="P20" s="11"/>
      <c r="Q20" s="23"/>
      <c r="R20" s="6"/>
      <c r="S20" s="11"/>
      <c r="T20" s="6"/>
      <c r="U20" s="6"/>
      <c r="V20" s="6"/>
      <c r="W20" s="6"/>
      <c r="X20" s="23"/>
      <c r="Y20" s="6"/>
      <c r="Z20" s="6"/>
      <c r="AA20" s="6"/>
      <c r="AB20" s="6"/>
      <c r="AC20" s="6"/>
      <c r="AD20" s="23"/>
      <c r="AE20" s="6"/>
      <c r="AF20" s="6"/>
      <c r="AG20" s="6"/>
      <c r="AH20" s="6"/>
      <c r="AI20" s="6"/>
      <c r="AJ20" s="23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23"/>
      <c r="AX20" s="6"/>
    </row>
    <row r="21" spans="1:50" s="8" customFormat="1" x14ac:dyDescent="0.25">
      <c r="A21" s="2">
        <v>550361</v>
      </c>
      <c r="B21" s="2" t="s">
        <v>365</v>
      </c>
      <c r="C21" s="2" t="s">
        <v>478</v>
      </c>
      <c r="D21" s="2">
        <v>2127</v>
      </c>
      <c r="E21" s="2">
        <v>574</v>
      </c>
      <c r="F21" s="24"/>
      <c r="G21" s="11"/>
      <c r="H21" s="11"/>
      <c r="I21" s="11"/>
      <c r="J21" s="11"/>
      <c r="K21" s="23"/>
      <c r="L21" s="23"/>
      <c r="M21" s="11"/>
      <c r="N21" s="11"/>
      <c r="O21" s="11"/>
      <c r="P21" s="11"/>
      <c r="Q21" s="23"/>
      <c r="R21" s="6"/>
      <c r="S21" s="11"/>
      <c r="T21" s="6"/>
      <c r="U21" s="6"/>
      <c r="V21" s="6"/>
      <c r="W21" s="6"/>
      <c r="X21" s="23"/>
      <c r="Y21" s="6"/>
      <c r="Z21" s="6"/>
      <c r="AA21" s="6"/>
      <c r="AB21" s="6"/>
      <c r="AC21" s="6"/>
      <c r="AD21" s="23"/>
      <c r="AE21" s="6"/>
      <c r="AF21" s="6"/>
      <c r="AG21" s="6"/>
      <c r="AH21" s="6"/>
      <c r="AI21" s="6"/>
      <c r="AJ21" s="23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23"/>
      <c r="AX21" s="6"/>
    </row>
    <row r="22" spans="1:50" s="8" customFormat="1" ht="48.75" customHeight="1" x14ac:dyDescent="0.25">
      <c r="A22" s="9">
        <v>537071</v>
      </c>
      <c r="B22" s="9" t="s">
        <v>73</v>
      </c>
      <c r="C22" s="9" t="s">
        <v>478</v>
      </c>
      <c r="D22" s="9">
        <v>204</v>
      </c>
      <c r="E22" s="9">
        <v>234</v>
      </c>
      <c r="F22" s="123"/>
      <c r="G22" s="11">
        <v>5831</v>
      </c>
      <c r="H22" s="11">
        <v>3583</v>
      </c>
      <c r="I22" s="123" t="s">
        <v>640</v>
      </c>
      <c r="J22" s="123" t="s">
        <v>646</v>
      </c>
      <c r="K22" s="123" t="s">
        <v>723</v>
      </c>
      <c r="L22" s="123"/>
      <c r="M22" s="11">
        <v>0</v>
      </c>
      <c r="N22" s="11">
        <v>0</v>
      </c>
      <c r="O22" s="123" t="s">
        <v>640</v>
      </c>
      <c r="P22" s="123" t="s">
        <v>646</v>
      </c>
      <c r="Q22" s="123" t="s">
        <v>723</v>
      </c>
      <c r="R22" s="9" t="s">
        <v>952</v>
      </c>
      <c r="S22" s="11">
        <v>818</v>
      </c>
      <c r="T22" s="11">
        <v>200</v>
      </c>
      <c r="U22" s="123" t="s">
        <v>640</v>
      </c>
      <c r="V22" s="123" t="s">
        <v>646</v>
      </c>
      <c r="W22" s="14" t="s">
        <v>641</v>
      </c>
      <c r="X22" s="123" t="s">
        <v>625</v>
      </c>
      <c r="Y22" s="11">
        <v>4167</v>
      </c>
      <c r="Z22" s="6"/>
      <c r="AA22" s="123" t="s">
        <v>640</v>
      </c>
      <c r="AB22" s="123" t="s">
        <v>646</v>
      </c>
      <c r="AC22" s="14" t="s">
        <v>723</v>
      </c>
      <c r="AD22" s="123" t="s">
        <v>625</v>
      </c>
      <c r="AE22" s="11">
        <v>2260</v>
      </c>
      <c r="AF22" s="6"/>
      <c r="AG22" s="123" t="s">
        <v>640</v>
      </c>
      <c r="AH22" s="123" t="s">
        <v>646</v>
      </c>
      <c r="AI22" s="14" t="s">
        <v>723</v>
      </c>
      <c r="AJ22" s="123" t="s">
        <v>625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6"/>
      <c r="AT22" s="123" t="s">
        <v>640</v>
      </c>
      <c r="AU22" s="123" t="s">
        <v>646</v>
      </c>
      <c r="AV22" s="208" t="s">
        <v>647</v>
      </c>
      <c r="AW22" s="210"/>
      <c r="AX22" s="6"/>
    </row>
    <row r="23" spans="1:50" s="8" customFormat="1" ht="30" x14ac:dyDescent="0.25">
      <c r="A23" s="2">
        <v>537322</v>
      </c>
      <c r="B23" s="2" t="s">
        <v>84</v>
      </c>
      <c r="C23" s="2" t="s">
        <v>478</v>
      </c>
      <c r="D23" s="2">
        <v>37</v>
      </c>
      <c r="E23" s="2">
        <v>4</v>
      </c>
      <c r="F23" s="24"/>
      <c r="G23" s="11"/>
      <c r="H23" s="11"/>
      <c r="I23" s="52" t="s">
        <v>640</v>
      </c>
      <c r="J23" s="52" t="s">
        <v>646</v>
      </c>
      <c r="K23" s="52" t="s">
        <v>705</v>
      </c>
      <c r="L23" s="55"/>
      <c r="M23" s="11"/>
      <c r="N23" s="11"/>
      <c r="O23" s="52" t="s">
        <v>640</v>
      </c>
      <c r="P23" s="52" t="s">
        <v>646</v>
      </c>
      <c r="Q23" s="52" t="s">
        <v>705</v>
      </c>
      <c r="R23" s="9" t="s">
        <v>761</v>
      </c>
      <c r="S23" s="11">
        <v>329</v>
      </c>
      <c r="T23" s="11">
        <v>0</v>
      </c>
      <c r="U23" s="23" t="s">
        <v>640</v>
      </c>
      <c r="V23" s="23" t="s">
        <v>646</v>
      </c>
      <c r="W23" s="14" t="s">
        <v>641</v>
      </c>
      <c r="X23" s="23" t="s">
        <v>625</v>
      </c>
      <c r="Y23" s="11">
        <v>0</v>
      </c>
      <c r="Z23" s="6"/>
      <c r="AA23" s="23" t="s">
        <v>640</v>
      </c>
      <c r="AB23" s="23" t="s">
        <v>646</v>
      </c>
      <c r="AC23" s="14" t="s">
        <v>705</v>
      </c>
      <c r="AD23" s="14" t="s">
        <v>684</v>
      </c>
      <c r="AE23" s="11">
        <v>690</v>
      </c>
      <c r="AF23" s="6"/>
      <c r="AG23" s="23" t="s">
        <v>640</v>
      </c>
      <c r="AH23" s="23" t="s">
        <v>646</v>
      </c>
      <c r="AI23" s="23" t="s">
        <v>723</v>
      </c>
      <c r="AJ23" s="23" t="s">
        <v>625</v>
      </c>
      <c r="AK23" s="208" t="s">
        <v>624</v>
      </c>
      <c r="AL23" s="209"/>
      <c r="AM23" s="209"/>
      <c r="AN23" s="209"/>
      <c r="AO23" s="209"/>
      <c r="AP23" s="210"/>
      <c r="AQ23" s="6"/>
      <c r="AR23" s="6"/>
      <c r="AS23" s="6"/>
      <c r="AT23" s="23" t="s">
        <v>640</v>
      </c>
      <c r="AU23" s="23" t="s">
        <v>646</v>
      </c>
      <c r="AV23" s="208" t="s">
        <v>647</v>
      </c>
      <c r="AW23" s="210"/>
      <c r="AX23" s="6" t="s">
        <v>686</v>
      </c>
    </row>
    <row r="24" spans="1:50" s="8" customFormat="1" ht="30" x14ac:dyDescent="0.25">
      <c r="A24" s="9">
        <v>537381</v>
      </c>
      <c r="B24" s="9" t="s">
        <v>53</v>
      </c>
      <c r="C24" s="9" t="s">
        <v>478</v>
      </c>
      <c r="D24" s="9">
        <v>165</v>
      </c>
      <c r="E24" s="9">
        <v>191</v>
      </c>
      <c r="F24" s="88"/>
      <c r="G24" s="11">
        <v>6556</v>
      </c>
      <c r="H24" s="11">
        <v>5409</v>
      </c>
      <c r="I24" s="88" t="s">
        <v>640</v>
      </c>
      <c r="J24" s="88" t="s">
        <v>646</v>
      </c>
      <c r="K24" s="88" t="s">
        <v>723</v>
      </c>
      <c r="L24" s="88"/>
      <c r="M24" s="11"/>
      <c r="N24" s="11"/>
      <c r="O24" s="88" t="s">
        <v>640</v>
      </c>
      <c r="P24" s="88" t="s">
        <v>646</v>
      </c>
      <c r="Q24" s="88" t="s">
        <v>705</v>
      </c>
      <c r="R24" s="88"/>
      <c r="S24" s="11">
        <v>755</v>
      </c>
      <c r="T24" s="11">
        <v>0</v>
      </c>
      <c r="U24" s="88" t="s">
        <v>640</v>
      </c>
      <c r="V24" s="88" t="s">
        <v>646</v>
      </c>
      <c r="W24" s="14" t="s">
        <v>641</v>
      </c>
      <c r="X24" s="88" t="s">
        <v>625</v>
      </c>
      <c r="Y24" s="11">
        <v>0</v>
      </c>
      <c r="Z24" s="6"/>
      <c r="AA24" s="88" t="s">
        <v>640</v>
      </c>
      <c r="AB24" s="88" t="s">
        <v>646</v>
      </c>
      <c r="AC24" s="14" t="s">
        <v>723</v>
      </c>
      <c r="AD24" s="14" t="s">
        <v>830</v>
      </c>
      <c r="AE24" s="11">
        <v>1133</v>
      </c>
      <c r="AF24" s="6"/>
      <c r="AG24" s="88" t="s">
        <v>640</v>
      </c>
      <c r="AH24" s="88" t="s">
        <v>646</v>
      </c>
      <c r="AI24" s="88" t="s">
        <v>723</v>
      </c>
      <c r="AJ24" s="88" t="s">
        <v>625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14" t="s">
        <v>1146</v>
      </c>
      <c r="AT24" s="88" t="s">
        <v>640</v>
      </c>
      <c r="AU24" s="88" t="s">
        <v>646</v>
      </c>
      <c r="AV24" s="88" t="s">
        <v>642</v>
      </c>
      <c r="AW24" s="88" t="s">
        <v>625</v>
      </c>
      <c r="AX24" s="6" t="s">
        <v>937</v>
      </c>
    </row>
    <row r="25" spans="1:50" s="8" customFormat="1" x14ac:dyDescent="0.25">
      <c r="A25" s="2">
        <v>550418</v>
      </c>
      <c r="B25" s="2" t="s">
        <v>418</v>
      </c>
      <c r="C25" s="2" t="s">
        <v>478</v>
      </c>
      <c r="D25" s="2">
        <v>657</v>
      </c>
      <c r="E25" s="2">
        <v>474</v>
      </c>
      <c r="F25" s="24" t="s">
        <v>621</v>
      </c>
      <c r="G25" s="11"/>
      <c r="H25" s="11"/>
      <c r="I25" s="11"/>
      <c r="J25" s="11"/>
      <c r="K25" s="23"/>
      <c r="L25" s="23"/>
      <c r="M25" s="11"/>
      <c r="N25" s="11"/>
      <c r="O25" s="11"/>
      <c r="P25" s="11"/>
      <c r="Q25" s="23"/>
      <c r="R25" s="6"/>
      <c r="S25" s="11"/>
      <c r="T25" s="6"/>
      <c r="U25" s="6"/>
      <c r="V25" s="6"/>
      <c r="W25" s="6"/>
      <c r="X25" s="23"/>
      <c r="Y25" s="6"/>
      <c r="Z25" s="6"/>
      <c r="AA25" s="6"/>
      <c r="AB25" s="6"/>
      <c r="AC25" s="6"/>
      <c r="AD25" s="23"/>
      <c r="AE25" s="6"/>
      <c r="AF25" s="6"/>
      <c r="AG25" s="6"/>
      <c r="AH25" s="6"/>
      <c r="AI25" s="6"/>
      <c r="AJ25" s="23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23"/>
      <c r="AX25" s="6"/>
    </row>
    <row r="26" spans="1:50" s="7" customFormat="1" ht="57" customHeight="1" x14ac:dyDescent="0.25">
      <c r="A26" s="2">
        <v>550426</v>
      </c>
      <c r="B26" s="2" t="s">
        <v>419</v>
      </c>
      <c r="C26" s="2" t="s">
        <v>478</v>
      </c>
      <c r="D26" s="2">
        <v>371</v>
      </c>
      <c r="E26" s="2">
        <v>372</v>
      </c>
      <c r="F26" s="167" t="s">
        <v>621</v>
      </c>
      <c r="G26" s="12"/>
      <c r="H26" s="12"/>
      <c r="I26" s="167" t="s">
        <v>640</v>
      </c>
      <c r="J26" s="167" t="s">
        <v>646</v>
      </c>
      <c r="K26" s="167" t="s">
        <v>705</v>
      </c>
      <c r="L26" s="167"/>
      <c r="M26" s="12"/>
      <c r="N26" s="12"/>
      <c r="O26" s="167" t="s">
        <v>640</v>
      </c>
      <c r="P26" s="167" t="s">
        <v>646</v>
      </c>
      <c r="Q26" s="167" t="s">
        <v>705</v>
      </c>
      <c r="R26" s="5"/>
      <c r="S26" s="12">
        <v>3200</v>
      </c>
      <c r="T26" s="12">
        <v>200</v>
      </c>
      <c r="U26" s="167" t="s">
        <v>640</v>
      </c>
      <c r="V26" s="167" t="s">
        <v>646</v>
      </c>
      <c r="W26" s="19" t="s">
        <v>641</v>
      </c>
      <c r="X26" s="167" t="s">
        <v>625</v>
      </c>
      <c r="Y26" s="12">
        <v>10564</v>
      </c>
      <c r="Z26" s="5"/>
      <c r="AA26" s="19" t="s">
        <v>1271</v>
      </c>
      <c r="AB26" s="167" t="s">
        <v>621</v>
      </c>
      <c r="AC26" s="19" t="s">
        <v>1133</v>
      </c>
      <c r="AD26" s="19" t="s">
        <v>1272</v>
      </c>
      <c r="AE26" s="12">
        <v>3002</v>
      </c>
      <c r="AF26" s="5"/>
      <c r="AG26" s="19" t="s">
        <v>1271</v>
      </c>
      <c r="AH26" s="167" t="s">
        <v>621</v>
      </c>
      <c r="AI26" s="19" t="s">
        <v>1133</v>
      </c>
      <c r="AJ26" s="19" t="s">
        <v>625</v>
      </c>
      <c r="AK26" s="211" t="s">
        <v>624</v>
      </c>
      <c r="AL26" s="212"/>
      <c r="AM26" s="212"/>
      <c r="AN26" s="212"/>
      <c r="AO26" s="212"/>
      <c r="AP26" s="213"/>
      <c r="AQ26" s="5"/>
      <c r="AR26" s="5"/>
      <c r="AS26" s="5"/>
      <c r="AT26" s="167" t="s">
        <v>640</v>
      </c>
      <c r="AU26" s="167" t="s">
        <v>646</v>
      </c>
      <c r="AV26" s="211" t="s">
        <v>647</v>
      </c>
      <c r="AW26" s="213"/>
      <c r="AX26" s="5" t="s">
        <v>1273</v>
      </c>
    </row>
    <row r="27" spans="1:50" s="8" customFormat="1" x14ac:dyDescent="0.25">
      <c r="A27" s="2">
        <v>550434</v>
      </c>
      <c r="B27" s="2" t="s">
        <v>420</v>
      </c>
      <c r="C27" s="2" t="s">
        <v>478</v>
      </c>
      <c r="D27" s="2">
        <v>600</v>
      </c>
      <c r="E27" s="2">
        <v>460</v>
      </c>
      <c r="F27" s="24" t="s">
        <v>621</v>
      </c>
      <c r="G27" s="11"/>
      <c r="H27" s="11"/>
      <c r="I27" s="11"/>
      <c r="J27" s="11"/>
      <c r="K27" s="23"/>
      <c r="L27" s="23"/>
      <c r="M27" s="11"/>
      <c r="N27" s="11"/>
      <c r="O27" s="11"/>
      <c r="P27" s="11"/>
      <c r="Q27" s="23"/>
      <c r="R27" s="6"/>
      <c r="S27" s="11"/>
      <c r="T27" s="6"/>
      <c r="U27" s="6"/>
      <c r="V27" s="6"/>
      <c r="W27" s="6"/>
      <c r="X27" s="23"/>
      <c r="Y27" s="6"/>
      <c r="Z27" s="6"/>
      <c r="AA27" s="6"/>
      <c r="AB27" s="6"/>
      <c r="AC27" s="6"/>
      <c r="AD27" s="23"/>
      <c r="AE27" s="6"/>
      <c r="AF27" s="6"/>
      <c r="AG27" s="6"/>
      <c r="AH27" s="6"/>
      <c r="AI27" s="6"/>
      <c r="AJ27" s="23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23"/>
      <c r="AX27" s="6"/>
    </row>
    <row r="28" spans="1:50" s="8" customFormat="1" ht="45" x14ac:dyDescent="0.25">
      <c r="A28" s="2">
        <v>550396</v>
      </c>
      <c r="B28" s="2" t="s">
        <v>143</v>
      </c>
      <c r="C28" s="2" t="s">
        <v>478</v>
      </c>
      <c r="D28" s="2">
        <v>194</v>
      </c>
      <c r="E28" s="2">
        <v>223</v>
      </c>
      <c r="F28" s="24"/>
      <c r="G28" s="11">
        <v>2275</v>
      </c>
      <c r="H28" s="11">
        <v>1353</v>
      </c>
      <c r="I28" s="107" t="s">
        <v>640</v>
      </c>
      <c r="J28" s="107" t="s">
        <v>646</v>
      </c>
      <c r="K28" s="107" t="s">
        <v>723</v>
      </c>
      <c r="L28" s="107"/>
      <c r="M28" s="11"/>
      <c r="N28" s="11"/>
      <c r="O28" s="107" t="s">
        <v>640</v>
      </c>
      <c r="P28" s="107" t="s">
        <v>646</v>
      </c>
      <c r="Q28" s="107" t="s">
        <v>705</v>
      </c>
      <c r="R28" s="9" t="s">
        <v>952</v>
      </c>
      <c r="S28" s="11">
        <v>1460</v>
      </c>
      <c r="T28" s="11">
        <v>392</v>
      </c>
      <c r="U28" s="107" t="s">
        <v>640</v>
      </c>
      <c r="V28" s="107" t="s">
        <v>646</v>
      </c>
      <c r="W28" s="14" t="s">
        <v>641</v>
      </c>
      <c r="X28" s="107" t="s">
        <v>625</v>
      </c>
      <c r="Y28" s="11">
        <v>0</v>
      </c>
      <c r="Z28" s="6"/>
      <c r="AA28" s="107" t="s">
        <v>640</v>
      </c>
      <c r="AB28" s="107" t="s">
        <v>646</v>
      </c>
      <c r="AC28" s="14" t="s">
        <v>723</v>
      </c>
      <c r="AD28" s="107" t="s">
        <v>637</v>
      </c>
      <c r="AE28" s="6"/>
      <c r="AF28" s="6"/>
      <c r="AG28" s="107" t="s">
        <v>640</v>
      </c>
      <c r="AH28" s="107" t="s">
        <v>646</v>
      </c>
      <c r="AI28" s="14" t="s">
        <v>723</v>
      </c>
      <c r="AJ28" s="107" t="s">
        <v>637</v>
      </c>
      <c r="AK28" s="208" t="s">
        <v>624</v>
      </c>
      <c r="AL28" s="209"/>
      <c r="AM28" s="209"/>
      <c r="AN28" s="209"/>
      <c r="AO28" s="209"/>
      <c r="AP28" s="210"/>
      <c r="AQ28" s="6"/>
      <c r="AR28" s="6"/>
      <c r="AS28" s="14" t="s">
        <v>675</v>
      </c>
      <c r="AT28" s="107" t="s">
        <v>640</v>
      </c>
      <c r="AU28" s="107" t="s">
        <v>646</v>
      </c>
      <c r="AV28" s="107" t="s">
        <v>642</v>
      </c>
      <c r="AW28" s="107" t="s">
        <v>625</v>
      </c>
      <c r="AX28" s="6"/>
    </row>
    <row r="29" spans="1:50" s="8" customFormat="1" x14ac:dyDescent="0.25">
      <c r="A29" s="2">
        <v>550442</v>
      </c>
      <c r="B29" s="2" t="s">
        <v>421</v>
      </c>
      <c r="C29" s="2" t="s">
        <v>478</v>
      </c>
      <c r="D29" s="2">
        <v>2559</v>
      </c>
      <c r="E29" s="2">
        <v>584</v>
      </c>
      <c r="F29" s="24" t="s">
        <v>621</v>
      </c>
      <c r="G29" s="11"/>
      <c r="H29" s="11"/>
      <c r="I29" s="23"/>
      <c r="J29" s="23"/>
      <c r="K29" s="23"/>
      <c r="L29" s="23"/>
      <c r="M29" s="11"/>
      <c r="N29" s="11"/>
      <c r="O29" s="23"/>
      <c r="P29" s="23"/>
      <c r="Q29" s="23"/>
      <c r="R29" s="23"/>
      <c r="S29" s="11"/>
      <c r="T29" s="11"/>
      <c r="U29" s="23"/>
      <c r="V29" s="23"/>
      <c r="W29" s="23"/>
      <c r="X29" s="23"/>
      <c r="Y29" s="11"/>
      <c r="Z29" s="9"/>
      <c r="AA29" s="9"/>
      <c r="AB29" s="9"/>
      <c r="AC29" s="9"/>
      <c r="AD29" s="9"/>
      <c r="AE29" s="6"/>
      <c r="AF29" s="6"/>
      <c r="AG29" s="23"/>
      <c r="AH29" s="23"/>
      <c r="AI29" s="23"/>
      <c r="AJ29" s="23"/>
      <c r="AK29" s="9"/>
      <c r="AL29" s="9"/>
      <c r="AM29" s="9"/>
      <c r="AN29" s="9"/>
      <c r="AO29" s="9"/>
      <c r="AP29" s="9"/>
      <c r="AQ29" s="6"/>
      <c r="AR29" s="6"/>
      <c r="AS29" s="23"/>
      <c r="AT29" s="23"/>
      <c r="AU29" s="23"/>
      <c r="AV29" s="23"/>
      <c r="AW29" s="23"/>
      <c r="AX29" s="6"/>
    </row>
    <row r="30" spans="1:50" s="10" customFormat="1" ht="61.5" customHeight="1" x14ac:dyDescent="0.25">
      <c r="A30" s="9">
        <v>550451</v>
      </c>
      <c r="B30" s="9" t="s">
        <v>422</v>
      </c>
      <c r="C30" s="9" t="s">
        <v>478</v>
      </c>
      <c r="D30" s="9">
        <v>429</v>
      </c>
      <c r="E30" s="9">
        <v>406</v>
      </c>
      <c r="F30" s="180"/>
      <c r="G30" s="9">
        <v>14863</v>
      </c>
      <c r="H30" s="9">
        <v>8120</v>
      </c>
      <c r="I30" s="180" t="s">
        <v>640</v>
      </c>
      <c r="J30" s="180" t="s">
        <v>646</v>
      </c>
      <c r="K30" s="180" t="s">
        <v>723</v>
      </c>
      <c r="L30" s="9"/>
      <c r="M30" s="9">
        <v>17880</v>
      </c>
      <c r="N30" s="9">
        <v>3429</v>
      </c>
      <c r="O30" s="180" t="s">
        <v>640</v>
      </c>
      <c r="P30" s="180" t="s">
        <v>646</v>
      </c>
      <c r="Q30" s="180" t="s">
        <v>723</v>
      </c>
      <c r="R30" s="9"/>
      <c r="S30" s="9">
        <f>345+314+260+247+240+893+403+846+334+146+334+146+110+51+580+120</f>
        <v>5369</v>
      </c>
      <c r="T30" s="9">
        <v>1121</v>
      </c>
      <c r="U30" s="180" t="s">
        <v>640</v>
      </c>
      <c r="V30" s="180" t="s">
        <v>646</v>
      </c>
      <c r="W30" s="14" t="s">
        <v>641</v>
      </c>
      <c r="X30" s="180" t="s">
        <v>625</v>
      </c>
      <c r="Y30" s="11">
        <v>0</v>
      </c>
      <c r="Z30" s="9"/>
      <c r="AA30" s="180" t="s">
        <v>640</v>
      </c>
      <c r="AB30" s="180" t="s">
        <v>646</v>
      </c>
      <c r="AC30" s="14" t="s">
        <v>723</v>
      </c>
      <c r="AD30" s="180" t="s">
        <v>973</v>
      </c>
      <c r="AE30" s="9">
        <v>8027</v>
      </c>
      <c r="AF30" s="9"/>
      <c r="AG30" s="180" t="s">
        <v>640</v>
      </c>
      <c r="AH30" s="180" t="s">
        <v>646</v>
      </c>
      <c r="AI30" s="180" t="s">
        <v>723</v>
      </c>
      <c r="AJ30" s="14" t="s">
        <v>1335</v>
      </c>
      <c r="AK30" s="9">
        <v>1632</v>
      </c>
      <c r="AL30" s="9">
        <v>1425</v>
      </c>
      <c r="AM30" s="180" t="s">
        <v>640</v>
      </c>
      <c r="AN30" s="180" t="s">
        <v>646</v>
      </c>
      <c r="AO30" s="180" t="s">
        <v>723</v>
      </c>
      <c r="AP30" s="14" t="s">
        <v>1334</v>
      </c>
      <c r="AQ30" s="9"/>
      <c r="AR30" s="9"/>
      <c r="AS30" s="14" t="s">
        <v>675</v>
      </c>
      <c r="AT30" s="180" t="s">
        <v>640</v>
      </c>
      <c r="AU30" s="180" t="s">
        <v>646</v>
      </c>
      <c r="AV30" s="180" t="s">
        <v>642</v>
      </c>
      <c r="AW30" s="180" t="s">
        <v>625</v>
      </c>
      <c r="AX30" s="9" t="s">
        <v>1322</v>
      </c>
    </row>
    <row r="31" spans="1:50" s="10" customFormat="1" ht="45" x14ac:dyDescent="0.25">
      <c r="A31" s="9">
        <v>537365</v>
      </c>
      <c r="B31" s="9" t="s">
        <v>56</v>
      </c>
      <c r="C31" s="9" t="s">
        <v>478</v>
      </c>
      <c r="D31" s="9">
        <v>57</v>
      </c>
      <c r="E31" s="9">
        <v>24</v>
      </c>
      <c r="F31" s="65"/>
      <c r="G31" s="9">
        <v>1670</v>
      </c>
      <c r="H31" s="9">
        <v>844</v>
      </c>
      <c r="I31" s="65" t="s">
        <v>640</v>
      </c>
      <c r="J31" s="65" t="s">
        <v>646</v>
      </c>
      <c r="K31" s="65" t="s">
        <v>723</v>
      </c>
      <c r="L31" s="37" t="s">
        <v>818</v>
      </c>
      <c r="M31" s="9">
        <v>1021</v>
      </c>
      <c r="N31" s="9">
        <v>1021</v>
      </c>
      <c r="O31" s="65" t="s">
        <v>640</v>
      </c>
      <c r="P31" s="65" t="s">
        <v>646</v>
      </c>
      <c r="Q31" s="65" t="s">
        <v>723</v>
      </c>
      <c r="R31" s="37" t="s">
        <v>708</v>
      </c>
      <c r="S31" s="9">
        <v>648</v>
      </c>
      <c r="T31" s="9">
        <v>39</v>
      </c>
      <c r="U31" s="65" t="s">
        <v>640</v>
      </c>
      <c r="V31" s="65" t="s">
        <v>646</v>
      </c>
      <c r="W31" s="14" t="s">
        <v>641</v>
      </c>
      <c r="X31" s="65" t="s">
        <v>625</v>
      </c>
      <c r="Y31" s="9">
        <v>0</v>
      </c>
      <c r="Z31" s="9"/>
      <c r="AA31" s="65" t="s">
        <v>640</v>
      </c>
      <c r="AB31" s="65" t="s">
        <v>646</v>
      </c>
      <c r="AC31" s="14" t="s">
        <v>705</v>
      </c>
      <c r="AD31" s="14" t="s">
        <v>684</v>
      </c>
      <c r="AE31" s="9">
        <v>322</v>
      </c>
      <c r="AF31" s="9"/>
      <c r="AG31" s="65" t="s">
        <v>640</v>
      </c>
      <c r="AH31" s="65" t="s">
        <v>646</v>
      </c>
      <c r="AI31" s="65" t="s">
        <v>723</v>
      </c>
      <c r="AJ31" s="65" t="s">
        <v>625</v>
      </c>
      <c r="AK31" s="208" t="s">
        <v>624</v>
      </c>
      <c r="AL31" s="209"/>
      <c r="AM31" s="209"/>
      <c r="AN31" s="209"/>
      <c r="AO31" s="209"/>
      <c r="AP31" s="210"/>
      <c r="AQ31" s="9"/>
      <c r="AR31" s="9"/>
      <c r="AS31" s="9"/>
      <c r="AT31" s="65" t="s">
        <v>640</v>
      </c>
      <c r="AU31" s="65" t="s">
        <v>646</v>
      </c>
      <c r="AV31" s="208" t="s">
        <v>647</v>
      </c>
      <c r="AW31" s="210"/>
      <c r="AX31" s="9" t="s">
        <v>709</v>
      </c>
    </row>
    <row r="32" spans="1:50" s="10" customFormat="1" ht="46.5" customHeight="1" x14ac:dyDescent="0.25">
      <c r="A32" s="9">
        <v>537543</v>
      </c>
      <c r="B32" s="9" t="s">
        <v>69</v>
      </c>
      <c r="C32" s="9" t="s">
        <v>478</v>
      </c>
      <c r="D32" s="9">
        <v>151</v>
      </c>
      <c r="E32" s="9">
        <v>171</v>
      </c>
      <c r="F32" s="86"/>
      <c r="G32" s="9">
        <v>3537</v>
      </c>
      <c r="H32" s="9">
        <v>2748</v>
      </c>
      <c r="I32" s="86" t="s">
        <v>640</v>
      </c>
      <c r="J32" s="86" t="s">
        <v>646</v>
      </c>
      <c r="K32" s="86" t="s">
        <v>723</v>
      </c>
      <c r="L32" s="9"/>
      <c r="M32" s="9"/>
      <c r="N32" s="9"/>
      <c r="O32" s="86" t="s">
        <v>640</v>
      </c>
      <c r="P32" s="86" t="s">
        <v>646</v>
      </c>
      <c r="Q32" s="107" t="s">
        <v>705</v>
      </c>
      <c r="R32" s="9" t="s">
        <v>952</v>
      </c>
      <c r="S32" s="9">
        <v>1336</v>
      </c>
      <c r="T32" s="9">
        <v>0</v>
      </c>
      <c r="U32" s="86" t="s">
        <v>640</v>
      </c>
      <c r="V32" s="86" t="s">
        <v>646</v>
      </c>
      <c r="W32" s="14" t="s">
        <v>641</v>
      </c>
      <c r="X32" s="86" t="s">
        <v>625</v>
      </c>
      <c r="Y32" s="9">
        <v>2686</v>
      </c>
      <c r="Z32" s="9"/>
      <c r="AA32" s="86" t="s">
        <v>640</v>
      </c>
      <c r="AB32" s="86" t="s">
        <v>646</v>
      </c>
      <c r="AC32" s="14" t="s">
        <v>723</v>
      </c>
      <c r="AD32" s="14" t="s">
        <v>956</v>
      </c>
      <c r="AE32" s="9">
        <v>1777</v>
      </c>
      <c r="AF32" s="9"/>
      <c r="AG32" s="86" t="s">
        <v>640</v>
      </c>
      <c r="AH32" s="86" t="s">
        <v>646</v>
      </c>
      <c r="AI32" s="86" t="s">
        <v>723</v>
      </c>
      <c r="AJ32" s="86" t="s">
        <v>625</v>
      </c>
      <c r="AK32" s="208" t="s">
        <v>624</v>
      </c>
      <c r="AL32" s="209"/>
      <c r="AM32" s="209"/>
      <c r="AN32" s="209"/>
      <c r="AO32" s="209"/>
      <c r="AP32" s="210"/>
      <c r="AQ32" s="9"/>
      <c r="AR32" s="9"/>
      <c r="AS32" s="14" t="s">
        <v>1146</v>
      </c>
      <c r="AT32" s="86" t="s">
        <v>640</v>
      </c>
      <c r="AU32" s="86" t="s">
        <v>646</v>
      </c>
      <c r="AV32" s="86" t="s">
        <v>642</v>
      </c>
      <c r="AW32" s="86" t="s">
        <v>625</v>
      </c>
      <c r="AX32" s="9"/>
    </row>
    <row r="33" spans="1:50" s="4" customFormat="1" x14ac:dyDescent="0.25">
      <c r="A33" s="2">
        <v>550094</v>
      </c>
      <c r="B33" s="2" t="s">
        <v>478</v>
      </c>
      <c r="C33" s="2" t="s">
        <v>478</v>
      </c>
      <c r="D33" s="2">
        <v>10706</v>
      </c>
      <c r="E33" s="2">
        <v>618</v>
      </c>
      <c r="F33" s="24" t="s">
        <v>621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0" customFormat="1" ht="43.5" customHeight="1" x14ac:dyDescent="0.25">
      <c r="A34" s="9">
        <v>550485</v>
      </c>
      <c r="B34" s="9" t="s">
        <v>401</v>
      </c>
      <c r="C34" s="9" t="s">
        <v>478</v>
      </c>
      <c r="D34" s="9">
        <v>151</v>
      </c>
      <c r="E34" s="9">
        <v>174</v>
      </c>
      <c r="F34" s="86"/>
      <c r="G34" s="9"/>
      <c r="H34" s="9"/>
      <c r="I34" s="86" t="s">
        <v>640</v>
      </c>
      <c r="J34" s="86" t="s">
        <v>646</v>
      </c>
      <c r="K34" s="86" t="s">
        <v>705</v>
      </c>
      <c r="L34" s="9"/>
      <c r="M34" s="9"/>
      <c r="N34" s="9"/>
      <c r="O34" s="86" t="s">
        <v>640</v>
      </c>
      <c r="P34" s="86" t="s">
        <v>646</v>
      </c>
      <c r="Q34" s="86" t="s">
        <v>705</v>
      </c>
      <c r="R34" s="9"/>
      <c r="S34" s="9">
        <v>1784</v>
      </c>
      <c r="T34" s="9">
        <v>515</v>
      </c>
      <c r="U34" s="86" t="s">
        <v>640</v>
      </c>
      <c r="V34" s="86" t="s">
        <v>646</v>
      </c>
      <c r="W34" s="14" t="s">
        <v>641</v>
      </c>
      <c r="X34" s="86" t="s">
        <v>625</v>
      </c>
      <c r="Y34" s="9">
        <v>3029</v>
      </c>
      <c r="Z34" s="9"/>
      <c r="AA34" s="86" t="s">
        <v>640</v>
      </c>
      <c r="AB34" s="86" t="s">
        <v>646</v>
      </c>
      <c r="AC34" s="14" t="s">
        <v>723</v>
      </c>
      <c r="AD34" s="14" t="s">
        <v>684</v>
      </c>
      <c r="AE34" s="9">
        <v>678</v>
      </c>
      <c r="AF34" s="9"/>
      <c r="AG34" s="86" t="s">
        <v>640</v>
      </c>
      <c r="AH34" s="86" t="s">
        <v>646</v>
      </c>
      <c r="AI34" s="86" t="s">
        <v>723</v>
      </c>
      <c r="AJ34" s="14" t="s">
        <v>684</v>
      </c>
      <c r="AK34" s="208" t="s">
        <v>624</v>
      </c>
      <c r="AL34" s="209"/>
      <c r="AM34" s="209"/>
      <c r="AN34" s="209"/>
      <c r="AO34" s="209"/>
      <c r="AP34" s="210"/>
      <c r="AQ34" s="9"/>
      <c r="AR34" s="9"/>
      <c r="AS34" s="14" t="s">
        <v>665</v>
      </c>
      <c r="AT34" s="86" t="s">
        <v>640</v>
      </c>
      <c r="AU34" s="86" t="s">
        <v>646</v>
      </c>
      <c r="AV34" s="86" t="s">
        <v>642</v>
      </c>
      <c r="AW34" s="86" t="s">
        <v>625</v>
      </c>
      <c r="AX34" s="9" t="s">
        <v>804</v>
      </c>
    </row>
    <row r="35" spans="1:50" s="10" customFormat="1" ht="60" x14ac:dyDescent="0.25">
      <c r="A35" s="9">
        <v>550523</v>
      </c>
      <c r="B35" s="9" t="s">
        <v>389</v>
      </c>
      <c r="C35" s="9" t="s">
        <v>478</v>
      </c>
      <c r="D35" s="9">
        <v>200</v>
      </c>
      <c r="E35" s="9">
        <v>227</v>
      </c>
      <c r="F35" s="107" t="s">
        <v>621</v>
      </c>
      <c r="G35" s="9">
        <v>37526</v>
      </c>
      <c r="H35" s="9">
        <v>33503</v>
      </c>
      <c r="I35" s="107" t="s">
        <v>640</v>
      </c>
      <c r="J35" s="107" t="s">
        <v>646</v>
      </c>
      <c r="K35" s="107" t="s">
        <v>723</v>
      </c>
      <c r="L35" s="9"/>
      <c r="M35" s="9"/>
      <c r="N35" s="9"/>
      <c r="O35" s="107" t="s">
        <v>640</v>
      </c>
      <c r="P35" s="107" t="s">
        <v>646</v>
      </c>
      <c r="Q35" s="107" t="s">
        <v>705</v>
      </c>
      <c r="R35" s="9" t="s">
        <v>952</v>
      </c>
      <c r="S35" s="9">
        <v>4240</v>
      </c>
      <c r="T35" s="9">
        <v>0</v>
      </c>
      <c r="U35" s="107" t="s">
        <v>640</v>
      </c>
      <c r="V35" s="107" t="s">
        <v>646</v>
      </c>
      <c r="W35" s="14" t="s">
        <v>641</v>
      </c>
      <c r="X35" s="107" t="s">
        <v>625</v>
      </c>
      <c r="Y35" s="9"/>
      <c r="Z35" s="9"/>
      <c r="AA35" s="14" t="s">
        <v>1053</v>
      </c>
      <c r="AB35" s="107" t="s">
        <v>621</v>
      </c>
      <c r="AC35" s="14" t="s">
        <v>1054</v>
      </c>
      <c r="AD35" s="107" t="s">
        <v>973</v>
      </c>
      <c r="AF35" s="9"/>
      <c r="AG35" s="14" t="s">
        <v>1053</v>
      </c>
      <c r="AH35" s="107" t="s">
        <v>621</v>
      </c>
      <c r="AI35" s="14" t="s">
        <v>1054</v>
      </c>
      <c r="AJ35" s="107" t="s">
        <v>973</v>
      </c>
      <c r="AK35" s="208" t="s">
        <v>624</v>
      </c>
      <c r="AL35" s="209"/>
      <c r="AM35" s="209"/>
      <c r="AN35" s="209"/>
      <c r="AO35" s="209"/>
      <c r="AP35" s="210"/>
      <c r="AQ35" s="9"/>
      <c r="AR35" s="9"/>
      <c r="AS35" s="9"/>
      <c r="AT35" s="107" t="s">
        <v>640</v>
      </c>
      <c r="AU35" s="107" t="s">
        <v>646</v>
      </c>
      <c r="AV35" s="208" t="s">
        <v>647</v>
      </c>
      <c r="AW35" s="210"/>
      <c r="AX35" s="9"/>
    </row>
    <row r="36" spans="1:50" s="4" customFormat="1" x14ac:dyDescent="0.25">
      <c r="A36" s="2">
        <v>550540</v>
      </c>
      <c r="B36" s="2" t="s">
        <v>391</v>
      </c>
      <c r="C36" s="2" t="s">
        <v>478</v>
      </c>
      <c r="D36" s="2">
        <v>1270</v>
      </c>
      <c r="E36" s="2">
        <v>533</v>
      </c>
      <c r="F36" s="24" t="s">
        <v>621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0" customFormat="1" ht="75" x14ac:dyDescent="0.25">
      <c r="A37" s="9">
        <v>550582</v>
      </c>
      <c r="B37" s="9" t="s">
        <v>488</v>
      </c>
      <c r="C37" s="9" t="s">
        <v>478</v>
      </c>
      <c r="D37" s="9">
        <v>320</v>
      </c>
      <c r="E37" s="9">
        <v>331</v>
      </c>
      <c r="F37" s="156"/>
      <c r="G37" s="9">
        <v>16120</v>
      </c>
      <c r="H37" s="9">
        <v>14037</v>
      </c>
      <c r="I37" s="156" t="s">
        <v>640</v>
      </c>
      <c r="J37" s="156" t="s">
        <v>646</v>
      </c>
      <c r="K37" s="156" t="s">
        <v>723</v>
      </c>
      <c r="L37" s="9"/>
      <c r="M37" s="9"/>
      <c r="N37" s="9"/>
      <c r="O37" s="156" t="s">
        <v>640</v>
      </c>
      <c r="P37" s="156" t="s">
        <v>646</v>
      </c>
      <c r="Q37" s="156" t="s">
        <v>705</v>
      </c>
      <c r="R37" s="9"/>
      <c r="S37" s="9">
        <v>1458</v>
      </c>
      <c r="T37" s="9">
        <v>0</v>
      </c>
      <c r="U37" s="156" t="s">
        <v>640</v>
      </c>
      <c r="V37" s="156" t="s">
        <v>646</v>
      </c>
      <c r="W37" s="14" t="s">
        <v>641</v>
      </c>
      <c r="X37" s="156" t="s">
        <v>625</v>
      </c>
      <c r="Y37" s="9">
        <v>0</v>
      </c>
      <c r="Z37" s="9"/>
      <c r="AA37" s="156" t="s">
        <v>640</v>
      </c>
      <c r="AB37" s="156" t="s">
        <v>646</v>
      </c>
      <c r="AC37" s="14" t="s">
        <v>723</v>
      </c>
      <c r="AD37" s="14" t="s">
        <v>1212</v>
      </c>
      <c r="AE37" s="9">
        <v>0</v>
      </c>
      <c r="AF37" s="9"/>
      <c r="AG37" s="156" t="s">
        <v>640</v>
      </c>
      <c r="AH37" s="156" t="s">
        <v>646</v>
      </c>
      <c r="AI37" s="156" t="s">
        <v>723</v>
      </c>
      <c r="AJ37" s="14" t="s">
        <v>1213</v>
      </c>
      <c r="AK37" s="208" t="s">
        <v>624</v>
      </c>
      <c r="AL37" s="209"/>
      <c r="AM37" s="209"/>
      <c r="AN37" s="209"/>
      <c r="AO37" s="209"/>
      <c r="AP37" s="210"/>
      <c r="AQ37" s="9"/>
      <c r="AR37" s="9"/>
      <c r="AS37" s="9"/>
      <c r="AT37" s="156" t="s">
        <v>640</v>
      </c>
      <c r="AU37" s="156" t="s">
        <v>646</v>
      </c>
      <c r="AV37" s="208" t="s">
        <v>647</v>
      </c>
      <c r="AW37" s="210"/>
      <c r="AX37" s="9" t="s">
        <v>1214</v>
      </c>
    </row>
    <row r="38" spans="1:50" s="10" customFormat="1" ht="45" x14ac:dyDescent="0.25">
      <c r="A38" s="9">
        <v>550604</v>
      </c>
      <c r="B38" s="9" t="s">
        <v>251</v>
      </c>
      <c r="C38" s="9" t="s">
        <v>478</v>
      </c>
      <c r="D38" s="9">
        <v>124</v>
      </c>
      <c r="E38" s="9">
        <v>131</v>
      </c>
      <c r="F38" s="65"/>
      <c r="G38" s="9"/>
      <c r="H38" s="9"/>
      <c r="I38" s="65" t="s">
        <v>640</v>
      </c>
      <c r="J38" s="65" t="s">
        <v>646</v>
      </c>
      <c r="K38" s="65" t="s">
        <v>705</v>
      </c>
      <c r="L38" s="9"/>
      <c r="M38" s="9"/>
      <c r="N38" s="9"/>
      <c r="O38" s="65" t="s">
        <v>640</v>
      </c>
      <c r="P38" s="65" t="s">
        <v>646</v>
      </c>
      <c r="Q38" s="65" t="s">
        <v>705</v>
      </c>
      <c r="R38" s="9"/>
      <c r="S38" s="9">
        <v>855</v>
      </c>
      <c r="T38" s="9">
        <v>425</v>
      </c>
      <c r="U38" s="65" t="s">
        <v>640</v>
      </c>
      <c r="V38" s="65" t="s">
        <v>646</v>
      </c>
      <c r="W38" s="14" t="s">
        <v>641</v>
      </c>
      <c r="X38" s="65" t="s">
        <v>625</v>
      </c>
      <c r="Y38" s="9">
        <v>2454</v>
      </c>
      <c r="Z38" s="9"/>
      <c r="AA38" s="65" t="s">
        <v>640</v>
      </c>
      <c r="AB38" s="65" t="s">
        <v>646</v>
      </c>
      <c r="AC38" s="14" t="s">
        <v>723</v>
      </c>
      <c r="AD38" s="14" t="s">
        <v>906</v>
      </c>
      <c r="AE38" s="9">
        <v>1572</v>
      </c>
      <c r="AF38" s="9"/>
      <c r="AG38" s="65" t="s">
        <v>640</v>
      </c>
      <c r="AH38" s="65" t="s">
        <v>646</v>
      </c>
      <c r="AI38" s="65" t="s">
        <v>723</v>
      </c>
      <c r="AJ38" s="14" t="s">
        <v>907</v>
      </c>
      <c r="AK38" s="208" t="s">
        <v>624</v>
      </c>
      <c r="AL38" s="209"/>
      <c r="AM38" s="209"/>
      <c r="AN38" s="209"/>
      <c r="AO38" s="209"/>
      <c r="AP38" s="210"/>
      <c r="AQ38" s="9"/>
      <c r="AR38" s="9"/>
      <c r="AS38" s="14" t="s">
        <v>889</v>
      </c>
      <c r="AT38" s="65" t="s">
        <v>640</v>
      </c>
      <c r="AU38" s="65" t="s">
        <v>646</v>
      </c>
      <c r="AV38" s="65" t="s">
        <v>642</v>
      </c>
      <c r="AW38" s="65" t="s">
        <v>625</v>
      </c>
      <c r="AX38" s="9" t="s">
        <v>908</v>
      </c>
    </row>
    <row r="39" spans="1:50" s="10" customFormat="1" ht="30" x14ac:dyDescent="0.25">
      <c r="A39" s="9">
        <v>537535</v>
      </c>
      <c r="B39" s="9" t="s">
        <v>17</v>
      </c>
      <c r="C39" s="9" t="s">
        <v>478</v>
      </c>
      <c r="D39" s="9">
        <v>86</v>
      </c>
      <c r="E39" s="9">
        <v>64</v>
      </c>
      <c r="F39" s="65"/>
      <c r="G39" s="9">
        <v>3979</v>
      </c>
      <c r="H39" s="9">
        <v>3623</v>
      </c>
      <c r="I39" s="65" t="s">
        <v>640</v>
      </c>
      <c r="J39" s="65" t="s">
        <v>646</v>
      </c>
      <c r="K39" s="65" t="s">
        <v>723</v>
      </c>
      <c r="L39" s="37" t="s">
        <v>762</v>
      </c>
      <c r="M39" s="9"/>
      <c r="N39" s="9"/>
      <c r="O39" s="65" t="s">
        <v>640</v>
      </c>
      <c r="P39" s="65" t="s">
        <v>646</v>
      </c>
      <c r="Q39" s="65" t="s">
        <v>705</v>
      </c>
      <c r="R39" s="9" t="s">
        <v>761</v>
      </c>
      <c r="S39" s="9">
        <v>507</v>
      </c>
      <c r="T39" s="9">
        <v>0</v>
      </c>
      <c r="U39" s="65" t="s">
        <v>640</v>
      </c>
      <c r="V39" s="65" t="s">
        <v>646</v>
      </c>
      <c r="W39" s="14" t="s">
        <v>641</v>
      </c>
      <c r="X39" s="65" t="s">
        <v>625</v>
      </c>
      <c r="Y39" s="9">
        <v>2240</v>
      </c>
      <c r="Z39" s="9"/>
      <c r="AA39" s="65" t="s">
        <v>640</v>
      </c>
      <c r="AB39" s="65" t="s">
        <v>646</v>
      </c>
      <c r="AC39" s="14" t="s">
        <v>723</v>
      </c>
      <c r="AD39" s="14" t="s">
        <v>625</v>
      </c>
      <c r="AE39" s="9">
        <v>512</v>
      </c>
      <c r="AF39" s="9"/>
      <c r="AG39" s="65" t="s">
        <v>640</v>
      </c>
      <c r="AH39" s="65" t="s">
        <v>646</v>
      </c>
      <c r="AI39" s="65" t="s">
        <v>723</v>
      </c>
      <c r="AJ39" s="65" t="s">
        <v>625</v>
      </c>
      <c r="AK39" s="208" t="s">
        <v>624</v>
      </c>
      <c r="AL39" s="209"/>
      <c r="AM39" s="209"/>
      <c r="AN39" s="209"/>
      <c r="AO39" s="209"/>
      <c r="AP39" s="210"/>
      <c r="AQ39" s="9"/>
      <c r="AR39" s="9"/>
      <c r="AS39" s="9"/>
      <c r="AT39" s="65" t="s">
        <v>640</v>
      </c>
      <c r="AU39" s="65" t="s">
        <v>646</v>
      </c>
      <c r="AV39" s="208" t="s">
        <v>647</v>
      </c>
      <c r="AW39" s="210"/>
      <c r="AX39" s="37" t="s">
        <v>763</v>
      </c>
    </row>
    <row r="40" spans="1:50" s="4" customFormat="1" x14ac:dyDescent="0.25">
      <c r="A40" s="2">
        <v>550655</v>
      </c>
      <c r="B40" s="2" t="s">
        <v>237</v>
      </c>
      <c r="C40" s="2" t="s">
        <v>478</v>
      </c>
      <c r="D40" s="2">
        <v>511</v>
      </c>
      <c r="E40" s="2">
        <v>439</v>
      </c>
      <c r="F40" s="2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4" customFormat="1" x14ac:dyDescent="0.25">
      <c r="A41" s="2">
        <v>550663</v>
      </c>
      <c r="B41" s="2" t="s">
        <v>238</v>
      </c>
      <c r="C41" s="2" t="s">
        <v>478</v>
      </c>
      <c r="D41" s="2">
        <v>1711</v>
      </c>
      <c r="E41" s="2">
        <v>564</v>
      </c>
      <c r="F41" s="24" t="s">
        <v>621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4" customFormat="1" x14ac:dyDescent="0.25">
      <c r="A42" s="2">
        <v>550671</v>
      </c>
      <c r="B42" s="2" t="s">
        <v>239</v>
      </c>
      <c r="C42" s="2" t="s">
        <v>478</v>
      </c>
      <c r="D42" s="2">
        <v>3738</v>
      </c>
      <c r="E42" s="2">
        <v>597</v>
      </c>
      <c r="F42" s="24" t="s">
        <v>621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0" customFormat="1" ht="44.1" customHeight="1" x14ac:dyDescent="0.25">
      <c r="A43" s="9">
        <v>550680</v>
      </c>
      <c r="B43" s="9" t="s">
        <v>38</v>
      </c>
      <c r="C43" s="9" t="s">
        <v>478</v>
      </c>
      <c r="D43" s="9">
        <v>321</v>
      </c>
      <c r="E43" s="9">
        <v>332</v>
      </c>
      <c r="F43" s="158"/>
      <c r="G43" s="9">
        <v>12214</v>
      </c>
      <c r="H43" s="9">
        <v>8571</v>
      </c>
      <c r="I43" s="158" t="s">
        <v>640</v>
      </c>
      <c r="J43" s="158" t="s">
        <v>646</v>
      </c>
      <c r="K43" s="158" t="s">
        <v>723</v>
      </c>
      <c r="L43" s="9"/>
      <c r="M43" s="9"/>
      <c r="N43" s="9"/>
      <c r="O43" s="158" t="s">
        <v>640</v>
      </c>
      <c r="P43" s="158" t="s">
        <v>646</v>
      </c>
      <c r="Q43" s="158" t="s">
        <v>723</v>
      </c>
      <c r="R43" s="9" t="s">
        <v>969</v>
      </c>
      <c r="S43" s="9">
        <v>3022</v>
      </c>
      <c r="T43" s="9">
        <v>0</v>
      </c>
      <c r="U43" s="158" t="s">
        <v>640</v>
      </c>
      <c r="V43" s="158" t="s">
        <v>646</v>
      </c>
      <c r="W43" s="14" t="s">
        <v>641</v>
      </c>
      <c r="X43" s="158" t="s">
        <v>625</v>
      </c>
      <c r="Y43" s="9">
        <v>6859</v>
      </c>
      <c r="Z43" s="9"/>
      <c r="AA43" s="158" t="s">
        <v>640</v>
      </c>
      <c r="AB43" s="158" t="s">
        <v>646</v>
      </c>
      <c r="AC43" s="14" t="s">
        <v>723</v>
      </c>
      <c r="AD43" s="14" t="s">
        <v>625</v>
      </c>
      <c r="AE43" s="9">
        <v>2147</v>
      </c>
      <c r="AF43" s="9"/>
      <c r="AG43" s="158" t="s">
        <v>640</v>
      </c>
      <c r="AH43" s="158" t="s">
        <v>646</v>
      </c>
      <c r="AI43" s="14" t="s">
        <v>723</v>
      </c>
      <c r="AJ43" s="14" t="s">
        <v>684</v>
      </c>
      <c r="AK43" s="208" t="s">
        <v>624</v>
      </c>
      <c r="AL43" s="209"/>
      <c r="AM43" s="209"/>
      <c r="AN43" s="209"/>
      <c r="AO43" s="209"/>
      <c r="AP43" s="210"/>
      <c r="AQ43" s="9"/>
      <c r="AR43" s="9"/>
      <c r="AS43" s="14" t="s">
        <v>1146</v>
      </c>
      <c r="AT43" s="158" t="s">
        <v>640</v>
      </c>
      <c r="AU43" s="158" t="s">
        <v>646</v>
      </c>
      <c r="AV43" s="158" t="s">
        <v>642</v>
      </c>
      <c r="AW43" s="158" t="s">
        <v>625</v>
      </c>
      <c r="AX43" s="9" t="s">
        <v>1144</v>
      </c>
    </row>
    <row r="44" spans="1:50" s="10" customFormat="1" ht="45" x14ac:dyDescent="0.25">
      <c r="A44" s="9">
        <v>537195</v>
      </c>
      <c r="B44" s="9" t="s">
        <v>75</v>
      </c>
      <c r="C44" s="9" t="s">
        <v>478</v>
      </c>
      <c r="D44" s="9">
        <v>66</v>
      </c>
      <c r="E44" s="9">
        <v>40</v>
      </c>
      <c r="F44" s="65"/>
      <c r="G44" s="9">
        <v>4266</v>
      </c>
      <c r="H44" s="9">
        <v>3232</v>
      </c>
      <c r="I44" s="65" t="s">
        <v>640</v>
      </c>
      <c r="J44" s="65" t="s">
        <v>646</v>
      </c>
      <c r="K44" s="65" t="s">
        <v>723</v>
      </c>
      <c r="L44" s="9"/>
      <c r="M44" s="9"/>
      <c r="N44" s="9"/>
      <c r="O44" s="65" t="s">
        <v>640</v>
      </c>
      <c r="P44" s="65" t="s">
        <v>646</v>
      </c>
      <c r="Q44" s="65" t="s">
        <v>705</v>
      </c>
      <c r="R44" s="9" t="s">
        <v>720</v>
      </c>
      <c r="S44" s="9">
        <v>513</v>
      </c>
      <c r="T44" s="9">
        <v>0</v>
      </c>
      <c r="U44" s="65" t="s">
        <v>640</v>
      </c>
      <c r="V44" s="65" t="s">
        <v>646</v>
      </c>
      <c r="W44" s="14" t="s">
        <v>641</v>
      </c>
      <c r="X44" s="65" t="s">
        <v>625</v>
      </c>
      <c r="Y44" s="9">
        <v>1700</v>
      </c>
      <c r="Z44" s="9"/>
      <c r="AA44" s="65" t="s">
        <v>640</v>
      </c>
      <c r="AB44" s="65" t="s">
        <v>646</v>
      </c>
      <c r="AC44" s="14" t="s">
        <v>723</v>
      </c>
      <c r="AD44" s="14" t="s">
        <v>688</v>
      </c>
      <c r="AE44" s="9">
        <v>1207</v>
      </c>
      <c r="AF44" s="9"/>
      <c r="AG44" s="65" t="s">
        <v>640</v>
      </c>
      <c r="AH44" s="65" t="s">
        <v>646</v>
      </c>
      <c r="AI44" s="14" t="s">
        <v>723</v>
      </c>
      <c r="AJ44" s="14" t="s">
        <v>625</v>
      </c>
      <c r="AK44" s="208" t="s">
        <v>624</v>
      </c>
      <c r="AL44" s="209"/>
      <c r="AM44" s="209"/>
      <c r="AN44" s="209"/>
      <c r="AO44" s="209"/>
      <c r="AP44" s="210"/>
      <c r="AQ44" s="9"/>
      <c r="AR44" s="9"/>
      <c r="AS44" s="9"/>
      <c r="AT44" s="65" t="s">
        <v>640</v>
      </c>
      <c r="AU44" s="65" t="s">
        <v>646</v>
      </c>
      <c r="AV44" s="208" t="s">
        <v>647</v>
      </c>
      <c r="AW44" s="210"/>
      <c r="AX44" s="37" t="s">
        <v>746</v>
      </c>
    </row>
    <row r="45" spans="1:50" s="10" customFormat="1" ht="61.5" customHeight="1" x14ac:dyDescent="0.25">
      <c r="A45" s="9">
        <v>550701</v>
      </c>
      <c r="B45" s="9" t="s">
        <v>241</v>
      </c>
      <c r="C45" s="9" t="s">
        <v>478</v>
      </c>
      <c r="D45" s="9">
        <v>338</v>
      </c>
      <c r="E45" s="9">
        <v>348</v>
      </c>
      <c r="F45" s="158"/>
      <c r="G45" s="9">
        <v>56394</v>
      </c>
      <c r="H45" s="9">
        <v>52238</v>
      </c>
      <c r="I45" s="158" t="s">
        <v>640</v>
      </c>
      <c r="J45" s="158" t="s">
        <v>646</v>
      </c>
      <c r="K45" s="158" t="s">
        <v>723</v>
      </c>
      <c r="L45" s="9"/>
      <c r="M45" s="9">
        <v>0</v>
      </c>
      <c r="N45" s="9">
        <v>0</v>
      </c>
      <c r="O45" s="158" t="s">
        <v>640</v>
      </c>
      <c r="P45" s="158" t="s">
        <v>646</v>
      </c>
      <c r="Q45" s="158" t="s">
        <v>723</v>
      </c>
      <c r="R45" s="9" t="s">
        <v>969</v>
      </c>
      <c r="S45" s="9">
        <v>2702</v>
      </c>
      <c r="T45" s="9">
        <v>0</v>
      </c>
      <c r="U45" s="158" t="s">
        <v>640</v>
      </c>
      <c r="V45" s="158" t="s">
        <v>646</v>
      </c>
      <c r="W45" s="14" t="s">
        <v>641</v>
      </c>
      <c r="X45" s="158" t="s">
        <v>625</v>
      </c>
      <c r="Y45" s="9">
        <v>5772</v>
      </c>
      <c r="Z45" s="9"/>
      <c r="AA45" s="158" t="s">
        <v>640</v>
      </c>
      <c r="AB45" s="158" t="s">
        <v>646</v>
      </c>
      <c r="AC45" s="14" t="s">
        <v>723</v>
      </c>
      <c r="AD45" s="14" t="s">
        <v>625</v>
      </c>
      <c r="AE45" s="9">
        <v>890</v>
      </c>
      <c r="AF45" s="9"/>
      <c r="AG45" s="158" t="s">
        <v>640</v>
      </c>
      <c r="AH45" s="158" t="s">
        <v>646</v>
      </c>
      <c r="AI45" s="14" t="s">
        <v>723</v>
      </c>
      <c r="AJ45" s="14" t="s">
        <v>625</v>
      </c>
      <c r="AK45" s="208" t="s">
        <v>624</v>
      </c>
      <c r="AL45" s="209"/>
      <c r="AM45" s="209"/>
      <c r="AN45" s="209"/>
      <c r="AO45" s="209"/>
      <c r="AP45" s="210"/>
      <c r="AQ45" s="9"/>
      <c r="AR45" s="9"/>
      <c r="AS45" s="14" t="s">
        <v>675</v>
      </c>
      <c r="AT45" s="158" t="s">
        <v>640</v>
      </c>
      <c r="AU45" s="158" t="s">
        <v>646</v>
      </c>
      <c r="AV45" s="158" t="s">
        <v>642</v>
      </c>
      <c r="AW45" s="158" t="s">
        <v>625</v>
      </c>
      <c r="AX45" s="9" t="s">
        <v>1230</v>
      </c>
    </row>
    <row r="46" spans="1:50" s="10" customFormat="1" ht="45" x14ac:dyDescent="0.25">
      <c r="A46" s="9">
        <v>550761</v>
      </c>
      <c r="B46" s="9" t="s">
        <v>349</v>
      </c>
      <c r="C46" s="9" t="s">
        <v>478</v>
      </c>
      <c r="D46" s="9">
        <v>116</v>
      </c>
      <c r="E46" s="9">
        <v>123</v>
      </c>
      <c r="F46" s="63"/>
      <c r="G46" s="9"/>
      <c r="H46" s="9"/>
      <c r="I46" s="63" t="s">
        <v>640</v>
      </c>
      <c r="J46" s="63" t="s">
        <v>646</v>
      </c>
      <c r="K46" s="63" t="s">
        <v>705</v>
      </c>
      <c r="L46" s="9"/>
      <c r="M46" s="9"/>
      <c r="N46" s="9"/>
      <c r="O46" s="63" t="s">
        <v>640</v>
      </c>
      <c r="P46" s="63" t="s">
        <v>646</v>
      </c>
      <c r="Q46" s="63" t="s">
        <v>705</v>
      </c>
      <c r="R46" s="9"/>
      <c r="S46" s="9">
        <v>78</v>
      </c>
      <c r="T46" s="11">
        <v>0</v>
      </c>
      <c r="U46" s="63" t="s">
        <v>640</v>
      </c>
      <c r="V46" s="63" t="s">
        <v>646</v>
      </c>
      <c r="W46" s="14" t="s">
        <v>641</v>
      </c>
      <c r="X46" s="63" t="s">
        <v>625</v>
      </c>
      <c r="Y46" s="9">
        <v>5241</v>
      </c>
      <c r="Z46" s="9"/>
      <c r="AA46" s="63" t="s">
        <v>640</v>
      </c>
      <c r="AB46" s="63" t="s">
        <v>646</v>
      </c>
      <c r="AC46" s="14" t="s">
        <v>723</v>
      </c>
      <c r="AD46" s="14" t="s">
        <v>886</v>
      </c>
      <c r="AE46" s="9">
        <v>1056</v>
      </c>
      <c r="AF46" s="9"/>
      <c r="AG46" s="63" t="s">
        <v>640</v>
      </c>
      <c r="AH46" s="63" t="s">
        <v>646</v>
      </c>
      <c r="AI46" s="63" t="s">
        <v>781</v>
      </c>
      <c r="AJ46" s="14" t="s">
        <v>625</v>
      </c>
      <c r="AK46" s="208" t="s">
        <v>624</v>
      </c>
      <c r="AL46" s="209"/>
      <c r="AM46" s="209"/>
      <c r="AN46" s="209"/>
      <c r="AO46" s="209"/>
      <c r="AP46" s="210"/>
      <c r="AQ46" s="9"/>
      <c r="AR46" s="9"/>
      <c r="AS46" s="9"/>
      <c r="AT46" s="63" t="s">
        <v>640</v>
      </c>
      <c r="AU46" s="63" t="s">
        <v>646</v>
      </c>
      <c r="AV46" s="208" t="s">
        <v>647</v>
      </c>
      <c r="AW46" s="210"/>
      <c r="AX46" s="9"/>
    </row>
    <row r="47" spans="1:50" s="10" customFormat="1" ht="165" x14ac:dyDescent="0.25">
      <c r="A47" s="9">
        <v>537209</v>
      </c>
      <c r="B47" s="9" t="s">
        <v>76</v>
      </c>
      <c r="C47" s="9" t="s">
        <v>478</v>
      </c>
      <c r="D47" s="9">
        <v>317</v>
      </c>
      <c r="E47" s="9">
        <v>327</v>
      </c>
      <c r="F47" s="156" t="s">
        <v>621</v>
      </c>
      <c r="G47" s="9">
        <v>9764</v>
      </c>
      <c r="H47" s="9">
        <v>6442</v>
      </c>
      <c r="I47" s="156" t="s">
        <v>640</v>
      </c>
      <c r="J47" s="156" t="s">
        <v>646</v>
      </c>
      <c r="K47" s="156" t="s">
        <v>723</v>
      </c>
      <c r="L47" s="9"/>
      <c r="M47" s="9"/>
      <c r="N47" s="9"/>
      <c r="O47" s="156" t="s">
        <v>640</v>
      </c>
      <c r="P47" s="156" t="s">
        <v>646</v>
      </c>
      <c r="Q47" s="156" t="s">
        <v>705</v>
      </c>
      <c r="R47" s="9"/>
      <c r="S47" s="9">
        <v>1655</v>
      </c>
      <c r="T47" s="9">
        <v>317</v>
      </c>
      <c r="U47" s="14" t="s">
        <v>1209</v>
      </c>
      <c r="V47" s="156" t="s">
        <v>646</v>
      </c>
      <c r="W47" s="14" t="s">
        <v>641</v>
      </c>
      <c r="X47" s="156" t="s">
        <v>625</v>
      </c>
      <c r="Y47" s="9">
        <v>2772</v>
      </c>
      <c r="Z47" s="9"/>
      <c r="AA47" s="14" t="s">
        <v>1207</v>
      </c>
      <c r="AB47" s="156" t="s">
        <v>1006</v>
      </c>
      <c r="AC47" s="156" t="s">
        <v>723</v>
      </c>
      <c r="AD47" s="156" t="s">
        <v>625</v>
      </c>
      <c r="AE47" s="9">
        <v>2453</v>
      </c>
      <c r="AF47" s="9"/>
      <c r="AG47" s="14" t="s">
        <v>1208</v>
      </c>
      <c r="AH47" s="156" t="s">
        <v>621</v>
      </c>
      <c r="AI47" s="156" t="s">
        <v>723</v>
      </c>
      <c r="AJ47" s="14" t="s">
        <v>625</v>
      </c>
      <c r="AK47" s="208" t="s">
        <v>624</v>
      </c>
      <c r="AL47" s="209"/>
      <c r="AM47" s="209"/>
      <c r="AN47" s="209"/>
      <c r="AO47" s="209"/>
      <c r="AP47" s="210"/>
      <c r="AQ47" s="9"/>
      <c r="AR47" s="9"/>
      <c r="AS47" s="9"/>
      <c r="AT47" s="156" t="s">
        <v>640</v>
      </c>
      <c r="AU47" s="156" t="s">
        <v>646</v>
      </c>
      <c r="AV47" s="208" t="s">
        <v>647</v>
      </c>
      <c r="AW47" s="210"/>
      <c r="AX47" s="37" t="s">
        <v>1210</v>
      </c>
    </row>
    <row r="51" spans="21:21" x14ac:dyDescent="0.25">
      <c r="U51">
        <f>643.2+40.5+119.5+348.4</f>
        <v>1151.5999999999999</v>
      </c>
    </row>
  </sheetData>
  <mergeCells count="43">
    <mergeCell ref="AK23:AP23"/>
    <mergeCell ref="AK35:AP35"/>
    <mergeCell ref="AV35:AW35"/>
    <mergeCell ref="AK26:AP26"/>
    <mergeCell ref="AV26:AW26"/>
    <mergeCell ref="AK24:AP24"/>
    <mergeCell ref="AK32:AP32"/>
    <mergeCell ref="AK34:AP34"/>
    <mergeCell ref="AK31:AP31"/>
    <mergeCell ref="AV31:AW31"/>
    <mergeCell ref="AK28:AP28"/>
    <mergeCell ref="AK13:AP13"/>
    <mergeCell ref="AK9:AP9"/>
    <mergeCell ref="AK45:AP45"/>
    <mergeCell ref="AK47:AP47"/>
    <mergeCell ref="AV47:AW47"/>
    <mergeCell ref="AK46:AP46"/>
    <mergeCell ref="AV46:AW46"/>
    <mergeCell ref="AK38:AP38"/>
    <mergeCell ref="AV39:AW39"/>
    <mergeCell ref="AK44:AP44"/>
    <mergeCell ref="AV44:AW44"/>
    <mergeCell ref="AK39:AP39"/>
    <mergeCell ref="AK43:AP43"/>
    <mergeCell ref="AK37:AP37"/>
    <mergeCell ref="AV37:AW37"/>
    <mergeCell ref="AV23:AW23"/>
    <mergeCell ref="AV17:AW17"/>
    <mergeCell ref="AK6:AP6"/>
    <mergeCell ref="AK4:AP4"/>
    <mergeCell ref="AK15:AP15"/>
    <mergeCell ref="AK22:AP22"/>
    <mergeCell ref="AV16:AW16"/>
    <mergeCell ref="AK16:AP16"/>
    <mergeCell ref="AK5:AP5"/>
    <mergeCell ref="AV5:AW5"/>
    <mergeCell ref="AK8:AP8"/>
    <mergeCell ref="AQ8:AW8"/>
    <mergeCell ref="AK10:AP10"/>
    <mergeCell ref="AV22:AW22"/>
    <mergeCell ref="AK7:AP7"/>
    <mergeCell ref="AK19:AP19"/>
    <mergeCell ref="AV19:AW19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FDF4-E69C-4150-8DE0-02C419215E29}">
  <dimension ref="A1:AX34"/>
  <sheetViews>
    <sheetView topLeftCell="K1" zoomScale="78" zoomScaleNormal="78" workbookViewId="0">
      <pane ySplit="3" topLeftCell="A18" activePane="bottomLeft" state="frozen"/>
      <selection pane="bottomLeft" activeCell="Y37" sqref="Y37"/>
    </sheetView>
  </sheetViews>
  <sheetFormatPr defaultRowHeight="15" x14ac:dyDescent="0.25"/>
  <cols>
    <col min="2" max="2" width="20.28515625" bestFit="1" customWidth="1"/>
    <col min="3" max="3" width="10.710937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76.5" customHeight="1" x14ac:dyDescent="0.25">
      <c r="A4" s="9">
        <v>552097</v>
      </c>
      <c r="B4" s="9" t="s">
        <v>410</v>
      </c>
      <c r="C4" s="9" t="s">
        <v>416</v>
      </c>
      <c r="D4" s="9">
        <v>233</v>
      </c>
      <c r="E4" s="9">
        <v>265</v>
      </c>
      <c r="F4" s="140"/>
      <c r="G4" s="9"/>
      <c r="H4" s="9"/>
      <c r="I4" s="140" t="s">
        <v>640</v>
      </c>
      <c r="J4" s="140" t="s">
        <v>646</v>
      </c>
      <c r="K4" s="140" t="s">
        <v>783</v>
      </c>
      <c r="L4" s="140"/>
      <c r="M4" s="11"/>
      <c r="N4" s="11"/>
      <c r="O4" s="140" t="s">
        <v>640</v>
      </c>
      <c r="P4" s="140" t="s">
        <v>646</v>
      </c>
      <c r="Q4" s="140" t="s">
        <v>783</v>
      </c>
      <c r="R4" s="140"/>
      <c r="S4" s="9">
        <v>1740</v>
      </c>
      <c r="T4" s="9">
        <v>0</v>
      </c>
      <c r="U4" s="140" t="s">
        <v>640</v>
      </c>
      <c r="V4" s="140" t="s">
        <v>646</v>
      </c>
      <c r="W4" s="14" t="s">
        <v>641</v>
      </c>
      <c r="X4" s="140" t="s">
        <v>625</v>
      </c>
      <c r="Y4" s="9"/>
      <c r="Z4" s="9"/>
      <c r="AA4" s="140" t="s">
        <v>640</v>
      </c>
      <c r="AB4" s="140" t="s">
        <v>646</v>
      </c>
      <c r="AC4" s="140" t="s">
        <v>705</v>
      </c>
      <c r="AD4" s="14" t="s">
        <v>684</v>
      </c>
      <c r="AE4" s="9"/>
      <c r="AF4" s="9"/>
      <c r="AG4" s="140" t="s">
        <v>640</v>
      </c>
      <c r="AH4" s="140" t="s">
        <v>646</v>
      </c>
      <c r="AI4" s="140" t="s">
        <v>705</v>
      </c>
      <c r="AJ4" s="14" t="s">
        <v>684</v>
      </c>
      <c r="AK4" s="208" t="s">
        <v>624</v>
      </c>
      <c r="AL4" s="209"/>
      <c r="AM4" s="209"/>
      <c r="AN4" s="209"/>
      <c r="AO4" s="209"/>
      <c r="AP4" s="210"/>
      <c r="AQ4" s="9"/>
      <c r="AR4" s="9"/>
      <c r="AS4" s="14" t="s">
        <v>675</v>
      </c>
      <c r="AT4" s="140" t="s">
        <v>640</v>
      </c>
      <c r="AU4" s="140" t="s">
        <v>646</v>
      </c>
      <c r="AV4" s="140" t="s">
        <v>642</v>
      </c>
      <c r="AW4" s="140" t="s">
        <v>625</v>
      </c>
      <c r="AX4" s="9" t="s">
        <v>1139</v>
      </c>
    </row>
    <row r="5" spans="1:50" s="10" customFormat="1" ht="55.5" customHeight="1" x14ac:dyDescent="0.25">
      <c r="A5" s="56">
        <v>552143</v>
      </c>
      <c r="B5" s="56" t="s">
        <v>414</v>
      </c>
      <c r="C5" s="56" t="s">
        <v>416</v>
      </c>
      <c r="D5" s="56">
        <v>369</v>
      </c>
      <c r="E5" s="56">
        <v>369</v>
      </c>
      <c r="F5" s="57"/>
      <c r="G5" s="9">
        <v>17120</v>
      </c>
      <c r="H5" s="9">
        <v>15611</v>
      </c>
      <c r="I5" s="163" t="s">
        <v>640</v>
      </c>
      <c r="J5" s="163" t="s">
        <v>646</v>
      </c>
      <c r="K5" s="163" t="s">
        <v>723</v>
      </c>
      <c r="L5" s="14" t="s">
        <v>1261</v>
      </c>
      <c r="M5" s="11">
        <v>0</v>
      </c>
      <c r="N5" s="11">
        <v>0</v>
      </c>
      <c r="O5" s="163" t="s">
        <v>640</v>
      </c>
      <c r="P5" s="163" t="s">
        <v>646</v>
      </c>
      <c r="Q5" s="163" t="s">
        <v>723</v>
      </c>
      <c r="R5" s="14" t="s">
        <v>1261</v>
      </c>
      <c r="S5" s="9">
        <v>4396</v>
      </c>
      <c r="T5" s="9">
        <v>1222</v>
      </c>
      <c r="U5" s="163" t="s">
        <v>640</v>
      </c>
      <c r="V5" s="163" t="s">
        <v>646</v>
      </c>
      <c r="W5" s="14" t="s">
        <v>641</v>
      </c>
      <c r="X5" s="163" t="s">
        <v>625</v>
      </c>
      <c r="Y5" s="9"/>
      <c r="Z5" s="9"/>
      <c r="AA5" s="163" t="s">
        <v>640</v>
      </c>
      <c r="AB5" s="163" t="s">
        <v>646</v>
      </c>
      <c r="AC5" s="163" t="s">
        <v>705</v>
      </c>
      <c r="AD5" s="14" t="s">
        <v>684</v>
      </c>
      <c r="AE5" s="9"/>
      <c r="AF5" s="9"/>
      <c r="AG5" s="163" t="s">
        <v>640</v>
      </c>
      <c r="AH5" s="163" t="s">
        <v>646</v>
      </c>
      <c r="AI5" s="163" t="s">
        <v>705</v>
      </c>
      <c r="AJ5" s="14" t="s">
        <v>684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14" t="s">
        <v>1146</v>
      </c>
      <c r="AT5" s="163" t="s">
        <v>640</v>
      </c>
      <c r="AU5" s="163" t="s">
        <v>646</v>
      </c>
      <c r="AV5" s="163" t="s">
        <v>642</v>
      </c>
      <c r="AW5" s="163" t="s">
        <v>625</v>
      </c>
      <c r="AX5" s="9" t="s">
        <v>1262</v>
      </c>
    </row>
    <row r="6" spans="1:50" s="4" customFormat="1" ht="66" customHeight="1" x14ac:dyDescent="0.25">
      <c r="A6" s="2">
        <v>552208</v>
      </c>
      <c r="B6" s="2" t="s">
        <v>371</v>
      </c>
      <c r="C6" s="2" t="s">
        <v>416</v>
      </c>
      <c r="D6" s="2">
        <v>410</v>
      </c>
      <c r="E6" s="2">
        <v>393</v>
      </c>
      <c r="F6" s="167"/>
      <c r="G6" s="2">
        <v>20658</v>
      </c>
      <c r="H6" s="2">
        <v>6235</v>
      </c>
      <c r="I6" s="167" t="s">
        <v>640</v>
      </c>
      <c r="J6" s="167" t="s">
        <v>646</v>
      </c>
      <c r="K6" s="167" t="s">
        <v>723</v>
      </c>
      <c r="L6" s="19" t="s">
        <v>1296</v>
      </c>
      <c r="M6" s="2">
        <v>81760</v>
      </c>
      <c r="N6" s="2">
        <v>77865</v>
      </c>
      <c r="O6" s="167" t="s">
        <v>640</v>
      </c>
      <c r="P6" s="167" t="s">
        <v>646</v>
      </c>
      <c r="Q6" s="167" t="s">
        <v>723</v>
      </c>
      <c r="R6" s="19" t="s">
        <v>1296</v>
      </c>
      <c r="S6" s="2">
        <v>5620</v>
      </c>
      <c r="T6" s="2">
        <v>1111</v>
      </c>
      <c r="U6" s="167" t="s">
        <v>640</v>
      </c>
      <c r="V6" s="167" t="s">
        <v>646</v>
      </c>
      <c r="W6" s="19" t="s">
        <v>641</v>
      </c>
      <c r="X6" s="167" t="s">
        <v>625</v>
      </c>
      <c r="Y6" s="2"/>
      <c r="Z6" s="2"/>
      <c r="AA6" s="167" t="s">
        <v>640</v>
      </c>
      <c r="AB6" s="167" t="s">
        <v>646</v>
      </c>
      <c r="AC6" s="167" t="s">
        <v>705</v>
      </c>
      <c r="AD6" s="19" t="s">
        <v>684</v>
      </c>
      <c r="AE6" s="2">
        <v>0</v>
      </c>
      <c r="AF6" s="2"/>
      <c r="AG6" s="167" t="s">
        <v>640</v>
      </c>
      <c r="AH6" s="167" t="s">
        <v>646</v>
      </c>
      <c r="AI6" s="167" t="s">
        <v>723</v>
      </c>
      <c r="AJ6" s="19" t="s">
        <v>778</v>
      </c>
      <c r="AK6" s="211" t="s">
        <v>624</v>
      </c>
      <c r="AL6" s="212"/>
      <c r="AM6" s="212"/>
      <c r="AN6" s="212"/>
      <c r="AO6" s="212"/>
      <c r="AP6" s="213"/>
      <c r="AQ6" s="2"/>
      <c r="AR6" s="2"/>
      <c r="AS6" s="19" t="s">
        <v>675</v>
      </c>
      <c r="AT6" s="167" t="s">
        <v>640</v>
      </c>
      <c r="AU6" s="167" t="s">
        <v>646</v>
      </c>
      <c r="AV6" s="167" t="s">
        <v>642</v>
      </c>
      <c r="AW6" s="167" t="s">
        <v>625</v>
      </c>
      <c r="AX6" s="2" t="s">
        <v>1297</v>
      </c>
    </row>
    <row r="7" spans="1:50" s="10" customFormat="1" ht="68.25" customHeight="1" x14ac:dyDescent="0.25">
      <c r="A7" s="9">
        <v>563765</v>
      </c>
      <c r="B7" s="9" t="s">
        <v>597</v>
      </c>
      <c r="C7" s="9" t="s">
        <v>416</v>
      </c>
      <c r="D7" s="9">
        <v>151</v>
      </c>
      <c r="E7" s="9">
        <v>177</v>
      </c>
      <c r="F7" s="86"/>
      <c r="G7" s="11"/>
      <c r="H7" s="11"/>
      <c r="I7" s="86" t="s">
        <v>640</v>
      </c>
      <c r="J7" s="86" t="s">
        <v>646</v>
      </c>
      <c r="K7" s="86" t="s">
        <v>723</v>
      </c>
      <c r="L7" s="31" t="s">
        <v>960</v>
      </c>
      <c r="M7" s="11">
        <v>0</v>
      </c>
      <c r="N7" s="9">
        <v>0</v>
      </c>
      <c r="O7" s="86" t="s">
        <v>640</v>
      </c>
      <c r="P7" s="86" t="s">
        <v>646</v>
      </c>
      <c r="Q7" s="86" t="s">
        <v>723</v>
      </c>
      <c r="R7" s="31" t="s">
        <v>960</v>
      </c>
      <c r="S7" s="11">
        <v>1894</v>
      </c>
      <c r="T7" s="9">
        <v>761</v>
      </c>
      <c r="U7" s="86" t="s">
        <v>640</v>
      </c>
      <c r="V7" s="86" t="s">
        <v>646</v>
      </c>
      <c r="W7" s="14" t="s">
        <v>641</v>
      </c>
      <c r="X7" s="86" t="s">
        <v>625</v>
      </c>
      <c r="Y7" s="9">
        <v>0</v>
      </c>
      <c r="Z7" s="9"/>
      <c r="AA7" s="86" t="s">
        <v>640</v>
      </c>
      <c r="AB7" s="86" t="s">
        <v>646</v>
      </c>
      <c r="AC7" s="86" t="s">
        <v>723</v>
      </c>
      <c r="AD7" s="14" t="s">
        <v>637</v>
      </c>
      <c r="AE7" s="9">
        <v>0</v>
      </c>
      <c r="AF7" s="9"/>
      <c r="AG7" s="86" t="s">
        <v>640</v>
      </c>
      <c r="AH7" s="86" t="s">
        <v>646</v>
      </c>
      <c r="AI7" s="86" t="s">
        <v>705</v>
      </c>
      <c r="AJ7" s="14" t="s">
        <v>684</v>
      </c>
      <c r="AK7" s="208" t="s">
        <v>624</v>
      </c>
      <c r="AL7" s="209"/>
      <c r="AM7" s="209"/>
      <c r="AN7" s="209"/>
      <c r="AO7" s="209"/>
      <c r="AP7" s="210"/>
      <c r="AQ7" s="9"/>
      <c r="AR7" s="9"/>
      <c r="AS7" s="14" t="s">
        <v>675</v>
      </c>
      <c r="AT7" s="86" t="s">
        <v>640</v>
      </c>
      <c r="AU7" s="86" t="s">
        <v>646</v>
      </c>
      <c r="AV7" s="86" t="s">
        <v>642</v>
      </c>
      <c r="AW7" s="86" t="s">
        <v>625</v>
      </c>
      <c r="AX7" s="9" t="s">
        <v>986</v>
      </c>
    </row>
    <row r="8" spans="1:50" s="10" customFormat="1" ht="30" x14ac:dyDescent="0.25">
      <c r="A8" s="9">
        <v>552275</v>
      </c>
      <c r="B8" s="9" t="s">
        <v>407</v>
      </c>
      <c r="C8" s="9" t="s">
        <v>416</v>
      </c>
      <c r="D8" s="9">
        <v>230</v>
      </c>
      <c r="E8" s="9">
        <v>261</v>
      </c>
      <c r="F8" s="137"/>
      <c r="G8" s="11">
        <v>4046</v>
      </c>
      <c r="H8" s="11">
        <v>1280</v>
      </c>
      <c r="I8" s="137" t="s">
        <v>640</v>
      </c>
      <c r="J8" s="137" t="s">
        <v>646</v>
      </c>
      <c r="K8" s="137" t="s">
        <v>723</v>
      </c>
      <c r="L8" s="137"/>
      <c r="M8" s="11"/>
      <c r="N8" s="11"/>
      <c r="O8" s="137" t="s">
        <v>640</v>
      </c>
      <c r="P8" s="137" t="s">
        <v>646</v>
      </c>
      <c r="Q8" s="137" t="s">
        <v>783</v>
      </c>
      <c r="R8" s="9"/>
      <c r="S8" s="11">
        <v>2856</v>
      </c>
      <c r="T8" s="9">
        <v>515</v>
      </c>
      <c r="U8" s="137" t="s">
        <v>640</v>
      </c>
      <c r="V8" s="137" t="s">
        <v>646</v>
      </c>
      <c r="W8" s="14" t="s">
        <v>641</v>
      </c>
      <c r="X8" s="137" t="s">
        <v>625</v>
      </c>
      <c r="Y8" s="9">
        <v>0</v>
      </c>
      <c r="Z8" s="9"/>
      <c r="AA8" s="137" t="s">
        <v>640</v>
      </c>
      <c r="AB8" s="137" t="s">
        <v>646</v>
      </c>
      <c r="AC8" s="137" t="s">
        <v>723</v>
      </c>
      <c r="AD8" s="14" t="s">
        <v>637</v>
      </c>
      <c r="AE8" s="9">
        <v>0</v>
      </c>
      <c r="AF8" s="9"/>
      <c r="AG8" s="137" t="s">
        <v>640</v>
      </c>
      <c r="AH8" s="137" t="s">
        <v>646</v>
      </c>
      <c r="AI8" s="137" t="s">
        <v>723</v>
      </c>
      <c r="AJ8" s="14" t="s">
        <v>637</v>
      </c>
      <c r="AK8" s="208" t="s">
        <v>624</v>
      </c>
      <c r="AL8" s="209"/>
      <c r="AM8" s="209"/>
      <c r="AN8" s="209"/>
      <c r="AO8" s="209"/>
      <c r="AP8" s="210"/>
      <c r="AQ8" s="9"/>
      <c r="AR8" s="9"/>
      <c r="AS8" s="14" t="s">
        <v>1146</v>
      </c>
      <c r="AT8" s="137" t="s">
        <v>640</v>
      </c>
      <c r="AU8" s="137" t="s">
        <v>646</v>
      </c>
      <c r="AV8" s="137" t="s">
        <v>642</v>
      </c>
      <c r="AW8" s="137" t="s">
        <v>625</v>
      </c>
      <c r="AX8" s="9" t="s">
        <v>1120</v>
      </c>
    </row>
    <row r="9" spans="1:50" s="4" customFormat="1" ht="90" x14ac:dyDescent="0.25">
      <c r="A9" s="2">
        <v>552321</v>
      </c>
      <c r="B9" s="2" t="s">
        <v>150</v>
      </c>
      <c r="C9" s="2" t="s">
        <v>416</v>
      </c>
      <c r="D9" s="2">
        <v>406</v>
      </c>
      <c r="E9" s="2">
        <v>391</v>
      </c>
      <c r="F9" s="167" t="s">
        <v>621</v>
      </c>
      <c r="G9" s="12">
        <v>18642</v>
      </c>
      <c r="H9" s="12">
        <v>5729</v>
      </c>
      <c r="I9" s="167" t="s">
        <v>640</v>
      </c>
      <c r="J9" s="167" t="s">
        <v>646</v>
      </c>
      <c r="K9" s="167" t="s">
        <v>723</v>
      </c>
      <c r="L9" s="19" t="s">
        <v>1293</v>
      </c>
      <c r="M9" s="12"/>
      <c r="N9" s="12"/>
      <c r="O9" s="167" t="s">
        <v>640</v>
      </c>
      <c r="P9" s="167" t="s">
        <v>646</v>
      </c>
      <c r="Q9" s="167" t="s">
        <v>723</v>
      </c>
      <c r="R9" s="2"/>
      <c r="S9" s="12">
        <f>661+33+531+32+49+143+306+771+163+54+42+310+551+153+218+232+72</f>
        <v>4321</v>
      </c>
      <c r="T9" s="2">
        <v>400</v>
      </c>
      <c r="U9" s="167" t="s">
        <v>640</v>
      </c>
      <c r="V9" s="167" t="s">
        <v>646</v>
      </c>
      <c r="W9" s="19" t="s">
        <v>641</v>
      </c>
      <c r="X9" s="167" t="s">
        <v>625</v>
      </c>
      <c r="Y9" s="2"/>
      <c r="Z9" s="2"/>
      <c r="AA9" s="167" t="s">
        <v>640</v>
      </c>
      <c r="AB9" s="167" t="s">
        <v>646</v>
      </c>
      <c r="AC9" s="167" t="s">
        <v>705</v>
      </c>
      <c r="AD9" s="19" t="s">
        <v>684</v>
      </c>
      <c r="AE9" s="2"/>
      <c r="AF9" s="2"/>
      <c r="AG9" s="19" t="s">
        <v>1294</v>
      </c>
      <c r="AH9" s="167" t="s">
        <v>646</v>
      </c>
      <c r="AI9" s="167" t="s">
        <v>705</v>
      </c>
      <c r="AJ9" s="19" t="s">
        <v>684</v>
      </c>
      <c r="AK9" s="211" t="s">
        <v>624</v>
      </c>
      <c r="AL9" s="212"/>
      <c r="AM9" s="212"/>
      <c r="AN9" s="212"/>
      <c r="AO9" s="212"/>
      <c r="AP9" s="213"/>
      <c r="AQ9" s="2"/>
      <c r="AR9" s="2"/>
      <c r="AS9" s="19" t="s">
        <v>1146</v>
      </c>
      <c r="AT9" s="167" t="s">
        <v>640</v>
      </c>
      <c r="AU9" s="167" t="s">
        <v>646</v>
      </c>
      <c r="AV9" s="167" t="s">
        <v>642</v>
      </c>
      <c r="AW9" s="167" t="s">
        <v>625</v>
      </c>
      <c r="AX9" s="2" t="s">
        <v>1295</v>
      </c>
    </row>
    <row r="10" spans="1:50" s="10" customFormat="1" ht="45" x14ac:dyDescent="0.25">
      <c r="A10" s="9">
        <v>552453</v>
      </c>
      <c r="B10" s="9" t="s">
        <v>341</v>
      </c>
      <c r="C10" s="9" t="s">
        <v>416</v>
      </c>
      <c r="D10" s="9">
        <v>115</v>
      </c>
      <c r="E10" s="9">
        <v>120</v>
      </c>
      <c r="F10" s="70"/>
      <c r="G10" s="11"/>
      <c r="H10" s="11"/>
      <c r="I10" s="70" t="s">
        <v>640</v>
      </c>
      <c r="J10" s="70" t="s">
        <v>646</v>
      </c>
      <c r="K10" s="70" t="s">
        <v>783</v>
      </c>
      <c r="L10" s="70"/>
      <c r="M10" s="11"/>
      <c r="N10" s="11"/>
      <c r="O10" s="70" t="s">
        <v>640</v>
      </c>
      <c r="P10" s="70" t="s">
        <v>646</v>
      </c>
      <c r="Q10" s="70" t="s">
        <v>783</v>
      </c>
      <c r="R10" s="9"/>
      <c r="S10" s="11">
        <v>960</v>
      </c>
      <c r="T10" s="9">
        <v>0</v>
      </c>
      <c r="U10" s="70" t="s">
        <v>640</v>
      </c>
      <c r="V10" s="70" t="s">
        <v>646</v>
      </c>
      <c r="W10" s="14" t="s">
        <v>641</v>
      </c>
      <c r="X10" s="70" t="s">
        <v>625</v>
      </c>
      <c r="Y10" s="9"/>
      <c r="Z10" s="9"/>
      <c r="AA10" s="70" t="s">
        <v>640</v>
      </c>
      <c r="AB10" s="70" t="s">
        <v>646</v>
      </c>
      <c r="AC10" s="70" t="s">
        <v>705</v>
      </c>
      <c r="AD10" s="14" t="s">
        <v>684</v>
      </c>
      <c r="AE10" s="9">
        <v>0</v>
      </c>
      <c r="AF10" s="9"/>
      <c r="AG10" s="70" t="s">
        <v>640</v>
      </c>
      <c r="AH10" s="70" t="s">
        <v>646</v>
      </c>
      <c r="AI10" s="70" t="s">
        <v>723</v>
      </c>
      <c r="AJ10" s="14" t="s">
        <v>778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14" t="s">
        <v>675</v>
      </c>
      <c r="AT10" s="70" t="s">
        <v>640</v>
      </c>
      <c r="AU10" s="70" t="s">
        <v>646</v>
      </c>
      <c r="AV10" s="70" t="s">
        <v>642</v>
      </c>
      <c r="AW10" s="70" t="s">
        <v>625</v>
      </c>
      <c r="AX10" s="9" t="s">
        <v>916</v>
      </c>
    </row>
    <row r="11" spans="1:50" s="10" customFormat="1" ht="31.9" customHeight="1" x14ac:dyDescent="0.25">
      <c r="A11" s="9">
        <v>530042</v>
      </c>
      <c r="B11" s="9" t="s">
        <v>64</v>
      </c>
      <c r="C11" s="9" t="s">
        <v>416</v>
      </c>
      <c r="D11" s="9">
        <v>76</v>
      </c>
      <c r="E11" s="9">
        <v>52</v>
      </c>
      <c r="F11" s="65"/>
      <c r="G11" s="11"/>
      <c r="H11" s="11"/>
      <c r="I11" s="65" t="s">
        <v>640</v>
      </c>
      <c r="J11" s="65" t="s">
        <v>646</v>
      </c>
      <c r="K11" s="65" t="s">
        <v>783</v>
      </c>
      <c r="L11" s="65"/>
      <c r="M11" s="11"/>
      <c r="N11" s="11"/>
      <c r="O11" s="65" t="s">
        <v>640</v>
      </c>
      <c r="P11" s="65" t="s">
        <v>646</v>
      </c>
      <c r="Q11" s="65" t="s">
        <v>783</v>
      </c>
      <c r="R11" s="9"/>
      <c r="S11" s="11">
        <v>1682</v>
      </c>
      <c r="T11" s="9">
        <v>0</v>
      </c>
      <c r="U11" s="65" t="s">
        <v>640</v>
      </c>
      <c r="V11" s="65" t="s">
        <v>646</v>
      </c>
      <c r="W11" s="14" t="s">
        <v>641</v>
      </c>
      <c r="X11" s="65" t="s">
        <v>625</v>
      </c>
      <c r="Y11" s="9"/>
      <c r="Z11" s="9"/>
      <c r="AA11" s="65" t="s">
        <v>640</v>
      </c>
      <c r="AB11" s="65" t="s">
        <v>646</v>
      </c>
      <c r="AC11" s="65" t="s">
        <v>705</v>
      </c>
      <c r="AD11" s="14" t="s">
        <v>684</v>
      </c>
      <c r="AE11" s="9">
        <v>0</v>
      </c>
      <c r="AF11" s="9"/>
      <c r="AG11" s="65" t="s">
        <v>640</v>
      </c>
      <c r="AH11" s="65" t="s">
        <v>646</v>
      </c>
      <c r="AI11" s="65" t="s">
        <v>705</v>
      </c>
      <c r="AJ11" s="14" t="s">
        <v>684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9"/>
      <c r="AT11" s="65" t="s">
        <v>640</v>
      </c>
      <c r="AU11" s="65" t="s">
        <v>646</v>
      </c>
      <c r="AV11" s="208" t="s">
        <v>647</v>
      </c>
      <c r="AW11" s="210"/>
      <c r="AX11" s="9" t="s">
        <v>784</v>
      </c>
    </row>
    <row r="12" spans="1:50" s="10" customFormat="1" x14ac:dyDescent="0.25">
      <c r="A12" s="1">
        <v>563986</v>
      </c>
      <c r="B12" s="1" t="s">
        <v>587</v>
      </c>
      <c r="C12" s="1" t="s">
        <v>416</v>
      </c>
      <c r="D12" s="1">
        <v>662</v>
      </c>
      <c r="E12" s="1">
        <v>476</v>
      </c>
      <c r="F12" s="22"/>
      <c r="G12" s="11"/>
      <c r="H12" s="11"/>
      <c r="I12" s="11"/>
      <c r="J12" s="11"/>
      <c r="K12" s="21"/>
      <c r="L12" s="21"/>
      <c r="M12" s="11"/>
      <c r="N12" s="11"/>
      <c r="O12" s="11"/>
      <c r="P12" s="11"/>
      <c r="Q12" s="21"/>
      <c r="R12" s="9"/>
      <c r="S12" s="11"/>
      <c r="T12" s="9"/>
      <c r="U12" s="9"/>
      <c r="V12" s="9"/>
      <c r="W12" s="21"/>
      <c r="X12" s="21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1"/>
      <c r="AX12" s="9"/>
    </row>
    <row r="13" spans="1:50" s="10" customFormat="1" ht="45" x14ac:dyDescent="0.25">
      <c r="A13" s="56">
        <v>599280</v>
      </c>
      <c r="B13" s="56" t="s">
        <v>617</v>
      </c>
      <c r="C13" s="56" t="s">
        <v>416</v>
      </c>
      <c r="D13" s="56">
        <v>127</v>
      </c>
      <c r="E13" s="56">
        <v>138</v>
      </c>
      <c r="F13" s="57"/>
      <c r="G13" s="11">
        <v>6966</v>
      </c>
      <c r="H13" s="11">
        <v>654</v>
      </c>
      <c r="I13" s="76" t="s">
        <v>640</v>
      </c>
      <c r="J13" s="76" t="s">
        <v>646</v>
      </c>
      <c r="K13" s="76" t="s">
        <v>723</v>
      </c>
      <c r="L13" s="76"/>
      <c r="M13" s="11"/>
      <c r="N13" s="11"/>
      <c r="O13" s="76" t="s">
        <v>640</v>
      </c>
      <c r="P13" s="76" t="s">
        <v>646</v>
      </c>
      <c r="Q13" s="76" t="s">
        <v>783</v>
      </c>
      <c r="R13" s="9"/>
      <c r="S13" s="11">
        <v>1457</v>
      </c>
      <c r="T13" s="9">
        <v>48</v>
      </c>
      <c r="U13" s="76" t="s">
        <v>640</v>
      </c>
      <c r="V13" s="76" t="s">
        <v>646</v>
      </c>
      <c r="W13" s="14" t="s">
        <v>641</v>
      </c>
      <c r="X13" s="76" t="s">
        <v>625</v>
      </c>
      <c r="Y13" s="9"/>
      <c r="Z13" s="9"/>
      <c r="AA13" s="76" t="s">
        <v>640</v>
      </c>
      <c r="AB13" s="76" t="s">
        <v>646</v>
      </c>
      <c r="AC13" s="76" t="s">
        <v>705</v>
      </c>
      <c r="AD13" s="14" t="s">
        <v>684</v>
      </c>
      <c r="AE13" s="9">
        <v>0</v>
      </c>
      <c r="AF13" s="9"/>
      <c r="AG13" s="76" t="s">
        <v>640</v>
      </c>
      <c r="AH13" s="76" t="s">
        <v>646</v>
      </c>
      <c r="AI13" s="76" t="s">
        <v>705</v>
      </c>
      <c r="AJ13" s="14" t="s">
        <v>684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675</v>
      </c>
      <c r="AT13" s="76" t="s">
        <v>640</v>
      </c>
      <c r="AU13" s="76" t="s">
        <v>646</v>
      </c>
      <c r="AV13" s="76" t="s">
        <v>642</v>
      </c>
      <c r="AW13" s="76" t="s">
        <v>625</v>
      </c>
      <c r="AX13" s="9" t="s">
        <v>931</v>
      </c>
    </row>
    <row r="14" spans="1:50" s="10" customFormat="1" ht="30" x14ac:dyDescent="0.25">
      <c r="A14" s="9">
        <v>562866</v>
      </c>
      <c r="B14" s="9" t="s">
        <v>498</v>
      </c>
      <c r="C14" s="9" t="s">
        <v>416</v>
      </c>
      <c r="D14" s="9">
        <v>124</v>
      </c>
      <c r="E14" s="9">
        <v>132</v>
      </c>
      <c r="F14" s="76"/>
      <c r="I14" s="76" t="s">
        <v>640</v>
      </c>
      <c r="J14" s="76" t="s">
        <v>646</v>
      </c>
      <c r="K14" s="76" t="s">
        <v>783</v>
      </c>
      <c r="L14" s="76"/>
      <c r="M14" s="11"/>
      <c r="N14" s="11"/>
      <c r="O14" s="76" t="s">
        <v>640</v>
      </c>
      <c r="P14" s="76" t="s">
        <v>646</v>
      </c>
      <c r="Q14" s="76" t="s">
        <v>783</v>
      </c>
      <c r="S14" s="11">
        <v>1683</v>
      </c>
      <c r="T14" s="9">
        <v>0</v>
      </c>
      <c r="U14" s="76" t="s">
        <v>640</v>
      </c>
      <c r="V14" s="76" t="s">
        <v>646</v>
      </c>
      <c r="W14" s="14" t="s">
        <v>641</v>
      </c>
      <c r="X14" s="76" t="s">
        <v>625</v>
      </c>
      <c r="Y14" s="9">
        <v>0</v>
      </c>
      <c r="Z14" s="9"/>
      <c r="AA14" s="76" t="s">
        <v>640</v>
      </c>
      <c r="AB14" s="76" t="s">
        <v>646</v>
      </c>
      <c r="AC14" s="76" t="s">
        <v>723</v>
      </c>
      <c r="AD14" s="14" t="s">
        <v>637</v>
      </c>
      <c r="AE14" s="9">
        <v>0</v>
      </c>
      <c r="AF14" s="9"/>
      <c r="AG14" s="76" t="s">
        <v>640</v>
      </c>
      <c r="AH14" s="76" t="s">
        <v>646</v>
      </c>
      <c r="AI14" s="76" t="s">
        <v>705</v>
      </c>
      <c r="AJ14" s="14" t="s">
        <v>684</v>
      </c>
      <c r="AK14" s="208" t="s">
        <v>624</v>
      </c>
      <c r="AL14" s="209"/>
      <c r="AM14" s="209"/>
      <c r="AN14" s="209"/>
      <c r="AO14" s="209"/>
      <c r="AP14" s="210"/>
      <c r="AQ14" s="9"/>
      <c r="AR14" s="9"/>
      <c r="AS14" s="14" t="s">
        <v>665</v>
      </c>
      <c r="AT14" s="76" t="s">
        <v>640</v>
      </c>
      <c r="AU14" s="76" t="s">
        <v>646</v>
      </c>
      <c r="AV14" s="76" t="s">
        <v>642</v>
      </c>
      <c r="AW14" s="76" t="s">
        <v>625</v>
      </c>
      <c r="AX14" s="9" t="s">
        <v>926</v>
      </c>
    </row>
    <row r="15" spans="1:50" s="10" customFormat="1" ht="47.25" customHeight="1" x14ac:dyDescent="0.25">
      <c r="A15" s="9">
        <v>599255</v>
      </c>
      <c r="B15" s="9" t="s">
        <v>614</v>
      </c>
      <c r="C15" s="9" t="s">
        <v>416</v>
      </c>
      <c r="D15" s="9">
        <v>95</v>
      </c>
      <c r="E15" s="9">
        <v>83</v>
      </c>
      <c r="F15" s="63"/>
      <c r="G15" s="11"/>
      <c r="H15" s="11"/>
      <c r="I15" s="63" t="s">
        <v>640</v>
      </c>
      <c r="J15" s="63" t="s">
        <v>646</v>
      </c>
      <c r="K15" s="63" t="s">
        <v>783</v>
      </c>
      <c r="L15" s="63"/>
      <c r="M15" s="11"/>
      <c r="N15" s="11"/>
      <c r="O15" s="63" t="s">
        <v>640</v>
      </c>
      <c r="P15" s="63" t="s">
        <v>646</v>
      </c>
      <c r="Q15" s="63" t="s">
        <v>783</v>
      </c>
      <c r="R15" s="9"/>
      <c r="S15" s="11">
        <v>915</v>
      </c>
      <c r="T15" s="9">
        <v>0</v>
      </c>
      <c r="U15" s="63" t="s">
        <v>640</v>
      </c>
      <c r="V15" s="63" t="s">
        <v>646</v>
      </c>
      <c r="W15" s="14" t="s">
        <v>641</v>
      </c>
      <c r="X15" s="63" t="s">
        <v>625</v>
      </c>
      <c r="Y15" s="9"/>
      <c r="Z15" s="9"/>
      <c r="AA15" s="63" t="s">
        <v>640</v>
      </c>
      <c r="AB15" s="63" t="s">
        <v>646</v>
      </c>
      <c r="AC15" s="63" t="s">
        <v>705</v>
      </c>
      <c r="AD15" s="14" t="s">
        <v>684</v>
      </c>
      <c r="AE15" s="9">
        <v>0</v>
      </c>
      <c r="AF15" s="9"/>
      <c r="AG15" s="63" t="s">
        <v>640</v>
      </c>
      <c r="AH15" s="63" t="s">
        <v>646</v>
      </c>
      <c r="AI15" s="63" t="s">
        <v>705</v>
      </c>
      <c r="AJ15" s="14" t="s">
        <v>684</v>
      </c>
      <c r="AK15" s="208" t="s">
        <v>624</v>
      </c>
      <c r="AL15" s="209"/>
      <c r="AM15" s="209"/>
      <c r="AN15" s="209"/>
      <c r="AO15" s="209"/>
      <c r="AP15" s="210"/>
      <c r="AQ15" s="9"/>
      <c r="AR15" s="9"/>
      <c r="AS15" s="14" t="s">
        <v>675</v>
      </c>
      <c r="AT15" s="63" t="s">
        <v>640</v>
      </c>
      <c r="AU15" s="63" t="s">
        <v>646</v>
      </c>
      <c r="AV15" s="63" t="s">
        <v>642</v>
      </c>
      <c r="AW15" s="63" t="s">
        <v>625</v>
      </c>
      <c r="AX15" s="9" t="s">
        <v>784</v>
      </c>
    </row>
    <row r="16" spans="1:50" s="10" customFormat="1" ht="30" x14ac:dyDescent="0.25">
      <c r="A16" s="9">
        <v>552721</v>
      </c>
      <c r="B16" s="9" t="s">
        <v>363</v>
      </c>
      <c r="C16" s="9" t="s">
        <v>416</v>
      </c>
      <c r="D16" s="9">
        <v>415</v>
      </c>
      <c r="E16" s="9">
        <v>396</v>
      </c>
      <c r="F16" s="166"/>
      <c r="G16" s="11">
        <v>3137</v>
      </c>
      <c r="H16" s="11">
        <v>72</v>
      </c>
      <c r="I16" s="166" t="s">
        <v>640</v>
      </c>
      <c r="J16" s="166" t="s">
        <v>646</v>
      </c>
      <c r="K16" s="166" t="s">
        <v>723</v>
      </c>
      <c r="L16" s="6" t="s">
        <v>1309</v>
      </c>
      <c r="M16" s="11">
        <v>16743</v>
      </c>
      <c r="N16" s="11">
        <v>16421</v>
      </c>
      <c r="O16" s="166" t="s">
        <v>640</v>
      </c>
      <c r="P16" s="166" t="s">
        <v>646</v>
      </c>
      <c r="Q16" s="166" t="s">
        <v>723</v>
      </c>
      <c r="R16" s="6" t="s">
        <v>1309</v>
      </c>
      <c r="S16" s="11">
        <v>3099</v>
      </c>
      <c r="T16" s="9">
        <v>246</v>
      </c>
      <c r="U16" s="166" t="s">
        <v>640</v>
      </c>
      <c r="V16" s="166" t="s">
        <v>646</v>
      </c>
      <c r="W16" s="14" t="s">
        <v>641</v>
      </c>
      <c r="X16" s="166" t="s">
        <v>625</v>
      </c>
      <c r="Y16" s="9">
        <v>0</v>
      </c>
      <c r="Z16" s="9"/>
      <c r="AA16" s="166" t="s">
        <v>640</v>
      </c>
      <c r="AB16" s="166" t="s">
        <v>646</v>
      </c>
      <c r="AC16" s="166" t="s">
        <v>723</v>
      </c>
      <c r="AD16" s="14" t="s">
        <v>637</v>
      </c>
      <c r="AE16" s="9">
        <v>0</v>
      </c>
      <c r="AF16" s="9"/>
      <c r="AG16" s="166" t="s">
        <v>640</v>
      </c>
      <c r="AH16" s="166" t="s">
        <v>646</v>
      </c>
      <c r="AI16" s="166" t="s">
        <v>705</v>
      </c>
      <c r="AJ16" s="14" t="s">
        <v>684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14" t="s">
        <v>665</v>
      </c>
      <c r="AT16" s="166" t="s">
        <v>640</v>
      </c>
      <c r="AU16" s="166" t="s">
        <v>646</v>
      </c>
      <c r="AV16" s="166" t="s">
        <v>642</v>
      </c>
      <c r="AW16" s="166" t="s">
        <v>625</v>
      </c>
      <c r="AX16" s="9" t="s">
        <v>1310</v>
      </c>
    </row>
    <row r="17" spans="1:50" s="8" customFormat="1" ht="45" customHeight="1" x14ac:dyDescent="0.25">
      <c r="A17" s="56">
        <v>552895</v>
      </c>
      <c r="B17" s="56" t="s">
        <v>234</v>
      </c>
      <c r="C17" s="56" t="s">
        <v>416</v>
      </c>
      <c r="D17" s="56">
        <v>332</v>
      </c>
      <c r="E17" s="56">
        <v>344</v>
      </c>
      <c r="F17" s="57"/>
      <c r="G17" s="11"/>
      <c r="H17" s="11"/>
      <c r="I17" s="158" t="s">
        <v>640</v>
      </c>
      <c r="J17" s="158" t="s">
        <v>646</v>
      </c>
      <c r="K17" s="158" t="s">
        <v>783</v>
      </c>
      <c r="L17" s="158"/>
      <c r="M17" s="11"/>
      <c r="N17" s="11"/>
      <c r="O17" s="158" t="s">
        <v>640</v>
      </c>
      <c r="P17" s="158" t="s">
        <v>646</v>
      </c>
      <c r="Q17" s="158" t="s">
        <v>783</v>
      </c>
      <c r="R17" s="158"/>
      <c r="S17" s="11">
        <v>4012</v>
      </c>
      <c r="T17" s="11">
        <v>0</v>
      </c>
      <c r="U17" s="158" t="s">
        <v>640</v>
      </c>
      <c r="V17" s="158" t="s">
        <v>646</v>
      </c>
      <c r="W17" s="14" t="s">
        <v>641</v>
      </c>
      <c r="X17" s="158" t="s">
        <v>625</v>
      </c>
      <c r="Y17" s="9">
        <v>0</v>
      </c>
      <c r="Z17" s="9"/>
      <c r="AA17" s="158" t="s">
        <v>640</v>
      </c>
      <c r="AB17" s="158" t="s">
        <v>646</v>
      </c>
      <c r="AC17" s="158" t="s">
        <v>723</v>
      </c>
      <c r="AD17" s="14" t="s">
        <v>637</v>
      </c>
      <c r="AE17" s="9">
        <v>0</v>
      </c>
      <c r="AF17" s="9"/>
      <c r="AG17" s="158" t="s">
        <v>640</v>
      </c>
      <c r="AH17" s="158" t="s">
        <v>646</v>
      </c>
      <c r="AI17" s="158" t="s">
        <v>705</v>
      </c>
      <c r="AJ17" s="14" t="s">
        <v>684</v>
      </c>
      <c r="AK17" s="208" t="s">
        <v>624</v>
      </c>
      <c r="AL17" s="209"/>
      <c r="AM17" s="209"/>
      <c r="AN17" s="209"/>
      <c r="AO17" s="209"/>
      <c r="AP17" s="210"/>
      <c r="AQ17" s="6"/>
      <c r="AR17" s="6"/>
      <c r="AS17" s="14" t="s">
        <v>675</v>
      </c>
      <c r="AT17" s="158" t="s">
        <v>640</v>
      </c>
      <c r="AU17" s="158" t="s">
        <v>646</v>
      </c>
      <c r="AV17" s="158" t="s">
        <v>642</v>
      </c>
      <c r="AW17" s="158" t="s">
        <v>625</v>
      </c>
      <c r="AX17" s="6" t="s">
        <v>1147</v>
      </c>
    </row>
    <row r="18" spans="1:50" s="8" customFormat="1" x14ac:dyDescent="0.25">
      <c r="A18" s="56">
        <v>553018</v>
      </c>
      <c r="B18" s="56" t="s">
        <v>432</v>
      </c>
      <c r="C18" s="56" t="s">
        <v>416</v>
      </c>
      <c r="D18" s="56">
        <v>562</v>
      </c>
      <c r="E18" s="56">
        <v>450</v>
      </c>
      <c r="F18" s="57" t="s">
        <v>621</v>
      </c>
      <c r="G18" s="11"/>
      <c r="H18" s="11"/>
      <c r="I18" s="11"/>
      <c r="J18" s="11"/>
      <c r="K18" s="158"/>
      <c r="L18" s="158"/>
      <c r="M18" s="11"/>
      <c r="N18" s="11"/>
      <c r="O18" s="11"/>
      <c r="P18" s="11"/>
      <c r="Q18" s="158"/>
      <c r="R18" s="6"/>
      <c r="S18" s="11"/>
      <c r="T18" s="6"/>
      <c r="U18" s="6"/>
      <c r="V18" s="6"/>
      <c r="W18" s="6"/>
      <c r="X18" s="158"/>
      <c r="Y18" s="6"/>
      <c r="Z18" s="6"/>
      <c r="AA18" s="6"/>
      <c r="AB18" s="6"/>
      <c r="AC18" s="6"/>
      <c r="AD18" s="158"/>
      <c r="AE18" s="6"/>
      <c r="AF18" s="6"/>
      <c r="AG18" s="6"/>
      <c r="AH18" s="6"/>
      <c r="AI18" s="6"/>
      <c r="AJ18" s="158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58"/>
      <c r="AX18" s="6"/>
    </row>
    <row r="19" spans="1:50" s="8" customFormat="1" ht="50.45" customHeight="1" x14ac:dyDescent="0.25">
      <c r="A19" s="56">
        <v>599115</v>
      </c>
      <c r="B19" s="56" t="s">
        <v>612</v>
      </c>
      <c r="C19" s="56" t="s">
        <v>416</v>
      </c>
      <c r="D19" s="56">
        <v>333</v>
      </c>
      <c r="E19" s="56">
        <v>345</v>
      </c>
      <c r="F19" s="57"/>
      <c r="G19" s="11"/>
      <c r="H19" s="11"/>
      <c r="I19" s="158" t="s">
        <v>640</v>
      </c>
      <c r="J19" s="158" t="s">
        <v>646</v>
      </c>
      <c r="K19" s="158" t="s">
        <v>783</v>
      </c>
      <c r="L19" s="158"/>
      <c r="M19" s="11"/>
      <c r="N19" s="11"/>
      <c r="O19" s="158" t="s">
        <v>640</v>
      </c>
      <c r="P19" s="158" t="s">
        <v>646</v>
      </c>
      <c r="Q19" s="158" t="s">
        <v>783</v>
      </c>
      <c r="R19" s="158"/>
      <c r="S19" s="11">
        <f>1435+260+130+398+257+58</f>
        <v>2538</v>
      </c>
      <c r="T19" s="11">
        <v>0</v>
      </c>
      <c r="U19" s="158" t="s">
        <v>640</v>
      </c>
      <c r="V19" s="158" t="s">
        <v>646</v>
      </c>
      <c r="W19" s="14" t="s">
        <v>641</v>
      </c>
      <c r="X19" s="158" t="s">
        <v>625</v>
      </c>
      <c r="Y19" s="9">
        <v>0</v>
      </c>
      <c r="Z19" s="9"/>
      <c r="AA19" s="158" t="s">
        <v>640</v>
      </c>
      <c r="AB19" s="158" t="s">
        <v>646</v>
      </c>
      <c r="AC19" s="158" t="s">
        <v>723</v>
      </c>
      <c r="AD19" s="14" t="s">
        <v>1227</v>
      </c>
      <c r="AE19" s="9">
        <v>0</v>
      </c>
      <c r="AF19" s="9"/>
      <c r="AG19" s="158" t="s">
        <v>640</v>
      </c>
      <c r="AH19" s="158" t="s">
        <v>646</v>
      </c>
      <c r="AI19" s="158" t="s">
        <v>723</v>
      </c>
      <c r="AJ19" s="14" t="s">
        <v>1228</v>
      </c>
      <c r="AK19" s="208" t="s">
        <v>624</v>
      </c>
      <c r="AL19" s="209"/>
      <c r="AM19" s="209"/>
      <c r="AN19" s="209"/>
      <c r="AO19" s="209"/>
      <c r="AP19" s="210"/>
      <c r="AQ19" s="6"/>
      <c r="AR19" s="6"/>
      <c r="AS19" s="14" t="s">
        <v>1146</v>
      </c>
      <c r="AT19" s="158" t="s">
        <v>640</v>
      </c>
      <c r="AU19" s="158" t="s">
        <v>646</v>
      </c>
      <c r="AV19" s="158" t="s">
        <v>642</v>
      </c>
      <c r="AW19" s="158" t="s">
        <v>625</v>
      </c>
      <c r="AX19" s="6"/>
    </row>
    <row r="20" spans="1:50" s="8" customFormat="1" ht="30" x14ac:dyDescent="0.25">
      <c r="A20" s="56">
        <v>599263</v>
      </c>
      <c r="B20" s="56" t="s">
        <v>615</v>
      </c>
      <c r="C20" s="56" t="s">
        <v>416</v>
      </c>
      <c r="D20" s="56">
        <v>173</v>
      </c>
      <c r="E20" s="56">
        <v>203</v>
      </c>
      <c r="F20" s="57"/>
      <c r="G20" s="11"/>
      <c r="H20" s="11"/>
      <c r="I20" s="158" t="s">
        <v>640</v>
      </c>
      <c r="J20" s="158" t="s">
        <v>646</v>
      </c>
      <c r="K20" s="158" t="s">
        <v>783</v>
      </c>
      <c r="L20" s="158"/>
      <c r="M20" s="11"/>
      <c r="N20" s="11"/>
      <c r="O20" s="158" t="s">
        <v>640</v>
      </c>
      <c r="P20" s="158" t="s">
        <v>646</v>
      </c>
      <c r="Q20" s="158" t="s">
        <v>783</v>
      </c>
      <c r="R20" s="6"/>
      <c r="S20" s="11">
        <v>2089</v>
      </c>
      <c r="T20" s="11">
        <v>366</v>
      </c>
      <c r="U20" s="158" t="s">
        <v>640</v>
      </c>
      <c r="V20" s="158" t="s">
        <v>646</v>
      </c>
      <c r="W20" s="14" t="s">
        <v>641</v>
      </c>
      <c r="X20" s="158" t="s">
        <v>625</v>
      </c>
      <c r="Y20" s="9">
        <v>0</v>
      </c>
      <c r="Z20" s="9"/>
      <c r="AA20" s="158" t="s">
        <v>640</v>
      </c>
      <c r="AB20" s="158" t="s">
        <v>646</v>
      </c>
      <c r="AC20" s="158" t="s">
        <v>723</v>
      </c>
      <c r="AD20" s="14" t="s">
        <v>637</v>
      </c>
      <c r="AE20" s="9">
        <v>0</v>
      </c>
      <c r="AF20" s="9"/>
      <c r="AG20" s="158" t="s">
        <v>640</v>
      </c>
      <c r="AH20" s="158" t="s">
        <v>646</v>
      </c>
      <c r="AI20" s="158" t="s">
        <v>723</v>
      </c>
      <c r="AJ20" s="14" t="s">
        <v>637</v>
      </c>
      <c r="AK20" s="208" t="s">
        <v>624</v>
      </c>
      <c r="AL20" s="209"/>
      <c r="AM20" s="209"/>
      <c r="AN20" s="209"/>
      <c r="AO20" s="209"/>
      <c r="AP20" s="210"/>
      <c r="AQ20" s="6"/>
      <c r="AR20" s="6"/>
      <c r="AS20" s="14" t="s">
        <v>1146</v>
      </c>
      <c r="AT20" s="158" t="s">
        <v>640</v>
      </c>
      <c r="AU20" s="158" t="s">
        <v>646</v>
      </c>
      <c r="AV20" s="158" t="s">
        <v>642</v>
      </c>
      <c r="AW20" s="158" t="s">
        <v>625</v>
      </c>
      <c r="AX20" s="6" t="s">
        <v>1023</v>
      </c>
    </row>
    <row r="21" spans="1:50" s="8" customFormat="1" x14ac:dyDescent="0.25">
      <c r="A21" s="56">
        <v>553077</v>
      </c>
      <c r="B21" s="56" t="s">
        <v>435</v>
      </c>
      <c r="C21" s="56" t="s">
        <v>416</v>
      </c>
      <c r="D21" s="56">
        <v>501</v>
      </c>
      <c r="E21" s="56">
        <v>435</v>
      </c>
      <c r="F21" s="57"/>
      <c r="G21" s="11"/>
      <c r="H21" s="11"/>
      <c r="I21" s="11"/>
      <c r="J21" s="11"/>
      <c r="K21" s="158"/>
      <c r="L21" s="158"/>
      <c r="M21" s="11"/>
      <c r="N21" s="11"/>
      <c r="O21" s="11"/>
      <c r="P21" s="11"/>
      <c r="Q21" s="158"/>
      <c r="R21" s="6"/>
      <c r="S21" s="11"/>
      <c r="T21" s="6"/>
      <c r="U21" s="6"/>
      <c r="V21" s="6"/>
      <c r="W21" s="6"/>
      <c r="X21" s="158"/>
      <c r="Y21" s="6"/>
      <c r="Z21" s="6"/>
      <c r="AA21" s="6"/>
      <c r="AB21" s="6"/>
      <c r="AC21" s="6"/>
      <c r="AD21" s="158"/>
      <c r="AE21" s="6"/>
      <c r="AF21" s="6"/>
      <c r="AG21" s="6"/>
      <c r="AH21" s="6"/>
      <c r="AI21" s="6"/>
      <c r="AJ21" s="158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58"/>
      <c r="AX21" s="6"/>
    </row>
    <row r="22" spans="1:50" s="8" customFormat="1" x14ac:dyDescent="0.25">
      <c r="A22" s="56">
        <v>553131</v>
      </c>
      <c r="B22" s="56" t="s">
        <v>416</v>
      </c>
      <c r="C22" s="56" t="s">
        <v>416</v>
      </c>
      <c r="D22" s="56">
        <v>6928</v>
      </c>
      <c r="E22" s="56">
        <v>609</v>
      </c>
      <c r="F22" s="57" t="s">
        <v>621</v>
      </c>
      <c r="G22" s="11"/>
      <c r="H22" s="11"/>
      <c r="I22" s="11"/>
      <c r="J22" s="11"/>
      <c r="K22" s="158"/>
      <c r="L22" s="158"/>
      <c r="M22" s="11"/>
      <c r="N22" s="11"/>
      <c r="O22" s="11"/>
      <c r="P22" s="11"/>
      <c r="Q22" s="158"/>
      <c r="R22" s="6"/>
      <c r="S22" s="11"/>
      <c r="T22" s="6"/>
      <c r="U22" s="6"/>
      <c r="V22" s="6"/>
      <c r="W22" s="6"/>
      <c r="X22" s="158"/>
      <c r="Y22" s="6"/>
      <c r="Z22" s="6"/>
      <c r="AA22" s="6"/>
      <c r="AB22" s="6"/>
      <c r="AC22" s="6"/>
      <c r="AD22" s="158"/>
      <c r="AE22" s="6"/>
      <c r="AF22" s="6"/>
      <c r="AG22" s="6"/>
      <c r="AH22" s="6"/>
      <c r="AI22" s="6"/>
      <c r="AJ22" s="158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58"/>
      <c r="AX22" s="6"/>
    </row>
    <row r="23" spans="1:50" s="8" customFormat="1" ht="49.5" customHeight="1" x14ac:dyDescent="0.25">
      <c r="A23" s="56">
        <v>553182</v>
      </c>
      <c r="B23" s="56" t="s">
        <v>374</v>
      </c>
      <c r="C23" s="56" t="s">
        <v>416</v>
      </c>
      <c r="D23" s="56">
        <v>340</v>
      </c>
      <c r="E23" s="56">
        <v>351</v>
      </c>
      <c r="F23" s="57"/>
      <c r="G23" s="11">
        <v>0</v>
      </c>
      <c r="H23" s="11">
        <v>0</v>
      </c>
      <c r="I23" s="158" t="s">
        <v>640</v>
      </c>
      <c r="J23" s="158" t="s">
        <v>646</v>
      </c>
      <c r="K23" s="158" t="s">
        <v>783</v>
      </c>
      <c r="L23" s="14" t="s">
        <v>1236</v>
      </c>
      <c r="M23" s="11">
        <v>0</v>
      </c>
      <c r="N23" s="11">
        <v>0</v>
      </c>
      <c r="O23" s="158" t="s">
        <v>640</v>
      </c>
      <c r="P23" s="158" t="s">
        <v>646</v>
      </c>
      <c r="Q23" s="158" t="s">
        <v>783</v>
      </c>
      <c r="R23" s="14" t="s">
        <v>1236</v>
      </c>
      <c r="S23" s="11">
        <v>3741</v>
      </c>
      <c r="T23" s="11">
        <v>122</v>
      </c>
      <c r="U23" s="158" t="s">
        <v>640</v>
      </c>
      <c r="V23" s="158" t="s">
        <v>646</v>
      </c>
      <c r="W23" s="14" t="s">
        <v>641</v>
      </c>
      <c r="X23" s="158" t="s">
        <v>625</v>
      </c>
      <c r="Y23" s="6"/>
      <c r="Z23" s="6"/>
      <c r="AA23" s="158" t="s">
        <v>640</v>
      </c>
      <c r="AB23" s="158" t="s">
        <v>646</v>
      </c>
      <c r="AC23" s="158" t="s">
        <v>705</v>
      </c>
      <c r="AD23" s="14" t="s">
        <v>684</v>
      </c>
      <c r="AE23" s="11">
        <v>0</v>
      </c>
      <c r="AF23" s="6"/>
      <c r="AG23" s="158" t="s">
        <v>640</v>
      </c>
      <c r="AH23" s="158" t="s">
        <v>646</v>
      </c>
      <c r="AI23" s="158" t="s">
        <v>723</v>
      </c>
      <c r="AJ23" s="14" t="s">
        <v>778</v>
      </c>
      <c r="AK23" s="208" t="s">
        <v>624</v>
      </c>
      <c r="AL23" s="209"/>
      <c r="AM23" s="209"/>
      <c r="AN23" s="209"/>
      <c r="AO23" s="209"/>
      <c r="AP23" s="210"/>
      <c r="AQ23" s="6"/>
      <c r="AR23" s="6"/>
      <c r="AS23" s="14" t="s">
        <v>1146</v>
      </c>
      <c r="AT23" s="158" t="s">
        <v>640</v>
      </c>
      <c r="AU23" s="158" t="s">
        <v>646</v>
      </c>
      <c r="AV23" s="158" t="s">
        <v>642</v>
      </c>
      <c r="AW23" s="158" t="s">
        <v>625</v>
      </c>
      <c r="AX23" s="6" t="s">
        <v>1232</v>
      </c>
    </row>
    <row r="24" spans="1:50" s="8" customFormat="1" ht="45" x14ac:dyDescent="0.25">
      <c r="A24" s="9">
        <v>563153</v>
      </c>
      <c r="B24" s="9" t="s">
        <v>578</v>
      </c>
      <c r="C24" s="9" t="s">
        <v>416</v>
      </c>
      <c r="D24" s="9">
        <v>67</v>
      </c>
      <c r="E24" s="9">
        <v>42</v>
      </c>
      <c r="F24" s="158"/>
      <c r="G24" s="11">
        <v>3315</v>
      </c>
      <c r="H24" s="11">
        <v>2746</v>
      </c>
      <c r="I24" s="158" t="s">
        <v>640</v>
      </c>
      <c r="J24" s="158" t="s">
        <v>646</v>
      </c>
      <c r="K24" s="158" t="s">
        <v>723</v>
      </c>
      <c r="L24" s="158"/>
      <c r="M24" s="11">
        <v>701</v>
      </c>
      <c r="N24" s="11">
        <v>557</v>
      </c>
      <c r="O24" s="158" t="s">
        <v>640</v>
      </c>
      <c r="P24" s="158" t="s">
        <v>646</v>
      </c>
      <c r="Q24" s="158" t="s">
        <v>723</v>
      </c>
      <c r="R24" s="31" t="s">
        <v>721</v>
      </c>
      <c r="S24" s="11">
        <v>1354</v>
      </c>
      <c r="T24" s="11">
        <v>605</v>
      </c>
      <c r="U24" s="158" t="s">
        <v>640</v>
      </c>
      <c r="V24" s="158" t="s">
        <v>646</v>
      </c>
      <c r="W24" s="14" t="s">
        <v>641</v>
      </c>
      <c r="X24" s="158" t="s">
        <v>625</v>
      </c>
      <c r="Y24" s="11"/>
      <c r="Z24" s="6"/>
      <c r="AA24" s="158" t="s">
        <v>640</v>
      </c>
      <c r="AB24" s="158" t="s">
        <v>646</v>
      </c>
      <c r="AC24" s="40" t="s">
        <v>685</v>
      </c>
      <c r="AD24" s="159" t="s">
        <v>684</v>
      </c>
      <c r="AE24" s="11"/>
      <c r="AF24" s="6"/>
      <c r="AG24" s="158" t="s">
        <v>640</v>
      </c>
      <c r="AH24" s="158" t="s">
        <v>646</v>
      </c>
      <c r="AI24" s="40" t="s">
        <v>685</v>
      </c>
      <c r="AJ24" s="159" t="s">
        <v>684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14" t="s">
        <v>748</v>
      </c>
      <c r="AT24" s="158" t="s">
        <v>640</v>
      </c>
      <c r="AU24" s="158" t="s">
        <v>646</v>
      </c>
      <c r="AV24" s="158" t="s">
        <v>642</v>
      </c>
      <c r="AW24" s="158" t="s">
        <v>625</v>
      </c>
      <c r="AX24" s="6" t="s">
        <v>749</v>
      </c>
    </row>
    <row r="25" spans="1:50" s="8" customFormat="1" x14ac:dyDescent="0.25">
      <c r="A25" s="56">
        <v>553239</v>
      </c>
      <c r="B25" s="56" t="s">
        <v>376</v>
      </c>
      <c r="C25" s="56" t="s">
        <v>416</v>
      </c>
      <c r="D25" s="56">
        <v>786</v>
      </c>
      <c r="E25" s="56">
        <v>496</v>
      </c>
      <c r="F25" s="57"/>
      <c r="G25" s="11"/>
      <c r="H25" s="11"/>
      <c r="I25" s="11"/>
      <c r="J25" s="11"/>
      <c r="K25" s="158"/>
      <c r="L25" s="158"/>
      <c r="M25" s="11"/>
      <c r="N25" s="11"/>
      <c r="O25" s="11"/>
      <c r="P25" s="11"/>
      <c r="Q25" s="158"/>
      <c r="R25" s="6"/>
      <c r="S25" s="11"/>
      <c r="T25" s="6"/>
      <c r="U25" s="6"/>
      <c r="V25" s="6"/>
      <c r="W25" s="6"/>
      <c r="X25" s="158"/>
      <c r="Y25" s="6"/>
      <c r="Z25" s="6"/>
      <c r="AA25" s="6"/>
      <c r="AB25" s="6"/>
      <c r="AC25" s="6"/>
      <c r="AD25" s="158"/>
      <c r="AE25" s="6"/>
      <c r="AF25" s="6"/>
      <c r="AG25" s="6"/>
      <c r="AH25" s="6"/>
      <c r="AI25" s="6"/>
      <c r="AJ25" s="158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58"/>
      <c r="AX25" s="6"/>
    </row>
    <row r="26" spans="1:50" s="8" customFormat="1" ht="51.75" customHeight="1" x14ac:dyDescent="0.25">
      <c r="A26" s="9">
        <v>553255</v>
      </c>
      <c r="B26" s="9" t="s">
        <v>377</v>
      </c>
      <c r="C26" s="9" t="s">
        <v>416</v>
      </c>
      <c r="D26" s="9">
        <v>253</v>
      </c>
      <c r="E26" s="9">
        <v>278</v>
      </c>
      <c r="F26" s="158"/>
      <c r="G26" s="11"/>
      <c r="H26" s="11"/>
      <c r="I26" s="158" t="s">
        <v>640</v>
      </c>
      <c r="J26" s="158" t="s">
        <v>646</v>
      </c>
      <c r="K26" s="158" t="s">
        <v>783</v>
      </c>
      <c r="L26" s="158"/>
      <c r="M26" s="11"/>
      <c r="N26" s="11"/>
      <c r="O26" s="158" t="s">
        <v>640</v>
      </c>
      <c r="P26" s="158" t="s">
        <v>646</v>
      </c>
      <c r="Q26" s="158" t="s">
        <v>783</v>
      </c>
      <c r="R26" s="6"/>
      <c r="S26" s="11">
        <v>3227</v>
      </c>
      <c r="T26" s="11">
        <v>1321</v>
      </c>
      <c r="U26" s="158" t="s">
        <v>640</v>
      </c>
      <c r="V26" s="158" t="s">
        <v>646</v>
      </c>
      <c r="W26" s="14" t="s">
        <v>641</v>
      </c>
      <c r="X26" s="158" t="s">
        <v>625</v>
      </c>
      <c r="Y26" s="9">
        <v>0</v>
      </c>
      <c r="Z26" s="9"/>
      <c r="AA26" s="158" t="s">
        <v>640</v>
      </c>
      <c r="AB26" s="158" t="s">
        <v>646</v>
      </c>
      <c r="AC26" s="158" t="s">
        <v>723</v>
      </c>
      <c r="AD26" s="14" t="s">
        <v>637</v>
      </c>
      <c r="AE26" s="11"/>
      <c r="AF26" s="6"/>
      <c r="AG26" s="158" t="s">
        <v>640</v>
      </c>
      <c r="AH26" s="158" t="s">
        <v>646</v>
      </c>
      <c r="AI26" s="14" t="s">
        <v>685</v>
      </c>
      <c r="AJ26" s="159" t="s">
        <v>684</v>
      </c>
      <c r="AK26" s="208" t="s">
        <v>624</v>
      </c>
      <c r="AL26" s="209"/>
      <c r="AM26" s="209"/>
      <c r="AN26" s="209"/>
      <c r="AO26" s="209"/>
      <c r="AP26" s="210"/>
      <c r="AQ26" s="6"/>
      <c r="AR26" s="6"/>
      <c r="AS26" s="14" t="s">
        <v>1146</v>
      </c>
      <c r="AT26" s="158" t="s">
        <v>640</v>
      </c>
      <c r="AU26" s="158" t="s">
        <v>646</v>
      </c>
      <c r="AV26" s="158" t="s">
        <v>642</v>
      </c>
      <c r="AW26" s="158" t="s">
        <v>625</v>
      </c>
      <c r="AX26" s="6" t="s">
        <v>1147</v>
      </c>
    </row>
    <row r="27" spans="1:50" s="8" customFormat="1" ht="30" x14ac:dyDescent="0.25">
      <c r="A27" s="9">
        <v>553263</v>
      </c>
      <c r="B27" s="9" t="s">
        <v>378</v>
      </c>
      <c r="C27" s="9" t="s">
        <v>416</v>
      </c>
      <c r="D27" s="9">
        <v>282</v>
      </c>
      <c r="E27" s="9">
        <v>305</v>
      </c>
      <c r="F27" s="158"/>
      <c r="G27" s="11"/>
      <c r="H27" s="11"/>
      <c r="I27" s="158" t="s">
        <v>640</v>
      </c>
      <c r="J27" s="158" t="s">
        <v>646</v>
      </c>
      <c r="K27" s="158" t="s">
        <v>783</v>
      </c>
      <c r="L27" s="158"/>
      <c r="M27" s="11"/>
      <c r="N27" s="11"/>
      <c r="O27" s="158" t="s">
        <v>640</v>
      </c>
      <c r="P27" s="158" t="s">
        <v>646</v>
      </c>
      <c r="Q27" s="158" t="s">
        <v>783</v>
      </c>
      <c r="R27" s="6"/>
      <c r="S27" s="11">
        <v>3474</v>
      </c>
      <c r="T27" s="11">
        <v>177</v>
      </c>
      <c r="U27" s="158" t="s">
        <v>640</v>
      </c>
      <c r="V27" s="158" t="s">
        <v>646</v>
      </c>
      <c r="W27" s="14" t="s">
        <v>641</v>
      </c>
      <c r="X27" s="158" t="s">
        <v>625</v>
      </c>
      <c r="Y27" s="11"/>
      <c r="Z27" s="6"/>
      <c r="AA27" s="158" t="s">
        <v>640</v>
      </c>
      <c r="AB27" s="158" t="s">
        <v>646</v>
      </c>
      <c r="AC27" s="40" t="s">
        <v>685</v>
      </c>
      <c r="AD27" s="159" t="s">
        <v>684</v>
      </c>
      <c r="AE27" s="11"/>
      <c r="AF27" s="6"/>
      <c r="AG27" s="158" t="s">
        <v>640</v>
      </c>
      <c r="AH27" s="158" t="s">
        <v>646</v>
      </c>
      <c r="AI27" s="40" t="s">
        <v>685</v>
      </c>
      <c r="AJ27" s="159" t="s">
        <v>684</v>
      </c>
      <c r="AK27" s="208" t="s">
        <v>624</v>
      </c>
      <c r="AL27" s="209"/>
      <c r="AM27" s="209"/>
      <c r="AN27" s="209"/>
      <c r="AO27" s="209"/>
      <c r="AP27" s="210"/>
      <c r="AQ27" s="6"/>
      <c r="AR27" s="6"/>
      <c r="AS27" s="6"/>
      <c r="AT27" s="6"/>
      <c r="AU27" s="6"/>
      <c r="AV27" s="6"/>
      <c r="AW27" s="158"/>
      <c r="AX27" s="31" t="s">
        <v>1175</v>
      </c>
    </row>
    <row r="28" spans="1:50" s="8" customFormat="1" x14ac:dyDescent="0.25">
      <c r="A28" s="56">
        <v>553271</v>
      </c>
      <c r="B28" s="56" t="s">
        <v>379</v>
      </c>
      <c r="C28" s="56" t="s">
        <v>416</v>
      </c>
      <c r="D28" s="56">
        <v>6334</v>
      </c>
      <c r="E28" s="56">
        <v>607</v>
      </c>
      <c r="F28" s="57" t="s">
        <v>621</v>
      </c>
      <c r="G28" s="11"/>
      <c r="H28" s="11"/>
      <c r="I28" s="11"/>
      <c r="J28" s="11"/>
      <c r="K28" s="158"/>
      <c r="L28" s="158"/>
      <c r="M28" s="11"/>
      <c r="N28" s="11"/>
      <c r="O28" s="11"/>
      <c r="P28" s="11"/>
      <c r="Q28" s="158"/>
      <c r="R28" s="6"/>
      <c r="S28" s="11"/>
      <c r="T28" s="6"/>
      <c r="U28" s="6"/>
      <c r="V28" s="6"/>
      <c r="W28" s="6"/>
      <c r="X28" s="158"/>
      <c r="Y28" s="6"/>
      <c r="Z28" s="6"/>
      <c r="AA28" s="6"/>
      <c r="AB28" s="6"/>
      <c r="AC28" s="6"/>
      <c r="AD28" s="158"/>
      <c r="AE28" s="6"/>
      <c r="AF28" s="6"/>
      <c r="AG28" s="6"/>
      <c r="AH28" s="6"/>
      <c r="AI28" s="6"/>
      <c r="AJ28" s="158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58"/>
      <c r="AX28" s="6"/>
    </row>
    <row r="29" spans="1:50" s="8" customFormat="1" ht="42.95" customHeight="1" x14ac:dyDescent="0.25">
      <c r="A29" s="56">
        <v>553298</v>
      </c>
      <c r="B29" s="56" t="s">
        <v>396</v>
      </c>
      <c r="C29" s="56" t="s">
        <v>416</v>
      </c>
      <c r="D29" s="56">
        <v>325</v>
      </c>
      <c r="E29" s="56">
        <v>338</v>
      </c>
      <c r="F29" s="57"/>
      <c r="G29" s="11"/>
      <c r="H29" s="11"/>
      <c r="I29" s="158" t="s">
        <v>640</v>
      </c>
      <c r="J29" s="158" t="s">
        <v>646</v>
      </c>
      <c r="K29" s="158" t="s">
        <v>783</v>
      </c>
      <c r="L29" s="158"/>
      <c r="M29" s="11"/>
      <c r="N29" s="11"/>
      <c r="O29" s="158" t="s">
        <v>640</v>
      </c>
      <c r="P29" s="158" t="s">
        <v>646</v>
      </c>
      <c r="Q29" s="158" t="s">
        <v>783</v>
      </c>
      <c r="R29" s="158"/>
      <c r="S29" s="11">
        <f>469+116+104+253+378+220+323+150+125+205+380+99+71</f>
        <v>2893</v>
      </c>
      <c r="T29" s="11">
        <v>110</v>
      </c>
      <c r="U29" s="158" t="s">
        <v>640</v>
      </c>
      <c r="V29" s="158" t="s">
        <v>646</v>
      </c>
      <c r="W29" s="14" t="s">
        <v>641</v>
      </c>
      <c r="X29" s="158" t="s">
        <v>625</v>
      </c>
      <c r="Y29" s="9">
        <v>0</v>
      </c>
      <c r="Z29" s="9"/>
      <c r="AA29" s="158" t="s">
        <v>640</v>
      </c>
      <c r="AB29" s="158" t="s">
        <v>646</v>
      </c>
      <c r="AC29" s="14" t="s">
        <v>685</v>
      </c>
      <c r="AD29" s="14" t="s">
        <v>684</v>
      </c>
      <c r="AE29" s="9">
        <v>0</v>
      </c>
      <c r="AF29" s="9"/>
      <c r="AG29" s="158" t="s">
        <v>640</v>
      </c>
      <c r="AH29" s="158" t="s">
        <v>646</v>
      </c>
      <c r="AI29" s="14" t="s">
        <v>685</v>
      </c>
      <c r="AJ29" s="14" t="s">
        <v>684</v>
      </c>
      <c r="AK29" s="208" t="s">
        <v>624</v>
      </c>
      <c r="AL29" s="209"/>
      <c r="AM29" s="209"/>
      <c r="AN29" s="209"/>
      <c r="AO29" s="209"/>
      <c r="AP29" s="210"/>
      <c r="AQ29" s="6"/>
      <c r="AR29" s="6"/>
      <c r="AS29" s="14" t="s">
        <v>1146</v>
      </c>
      <c r="AT29" s="158" t="s">
        <v>640</v>
      </c>
      <c r="AU29" s="158" t="s">
        <v>646</v>
      </c>
      <c r="AV29" s="158" t="s">
        <v>642</v>
      </c>
      <c r="AW29" s="158" t="s">
        <v>625</v>
      </c>
      <c r="AX29" s="6"/>
    </row>
    <row r="30" spans="1:50" s="10" customFormat="1" ht="30" x14ac:dyDescent="0.25">
      <c r="A30" s="9">
        <v>553310</v>
      </c>
      <c r="B30" s="9" t="s">
        <v>138</v>
      </c>
      <c r="C30" s="9" t="s">
        <v>416</v>
      </c>
      <c r="D30" s="9">
        <v>166</v>
      </c>
      <c r="E30" s="9">
        <v>194</v>
      </c>
      <c r="F30" s="94"/>
      <c r="G30" s="9">
        <v>58536</v>
      </c>
      <c r="H30" s="9">
        <v>57810</v>
      </c>
      <c r="I30" s="94" t="s">
        <v>640</v>
      </c>
      <c r="J30" s="94" t="s">
        <v>646</v>
      </c>
      <c r="K30" s="94" t="s">
        <v>723</v>
      </c>
      <c r="L30" s="37" t="s">
        <v>1012</v>
      </c>
      <c r="M30" s="9">
        <v>11489</v>
      </c>
      <c r="N30" s="9">
        <v>11307</v>
      </c>
      <c r="O30" s="94" t="s">
        <v>640</v>
      </c>
      <c r="P30" s="94" t="s">
        <v>646</v>
      </c>
      <c r="Q30" s="94" t="s">
        <v>723</v>
      </c>
      <c r="R30" s="37" t="s">
        <v>1012</v>
      </c>
      <c r="S30" s="9">
        <v>1639</v>
      </c>
      <c r="T30" s="9">
        <v>367</v>
      </c>
      <c r="U30" s="94" t="s">
        <v>640</v>
      </c>
      <c r="V30" s="94" t="s">
        <v>646</v>
      </c>
      <c r="W30" s="14" t="s">
        <v>641</v>
      </c>
      <c r="X30" s="94" t="s">
        <v>625</v>
      </c>
      <c r="Y30" s="9"/>
      <c r="Z30" s="9"/>
      <c r="AA30" s="94" t="s">
        <v>640</v>
      </c>
      <c r="AB30" s="94" t="s">
        <v>646</v>
      </c>
      <c r="AC30" s="94" t="s">
        <v>705</v>
      </c>
      <c r="AD30" s="14" t="s">
        <v>684</v>
      </c>
      <c r="AE30" s="9">
        <v>0</v>
      </c>
      <c r="AF30" s="9"/>
      <c r="AG30" s="94" t="s">
        <v>640</v>
      </c>
      <c r="AH30" s="94" t="s">
        <v>646</v>
      </c>
      <c r="AI30" s="94" t="s">
        <v>723</v>
      </c>
      <c r="AJ30" s="14" t="s">
        <v>778</v>
      </c>
      <c r="AK30" s="208" t="s">
        <v>624</v>
      </c>
      <c r="AL30" s="209"/>
      <c r="AM30" s="209"/>
      <c r="AN30" s="209"/>
      <c r="AO30" s="209"/>
      <c r="AP30" s="210"/>
      <c r="AQ30" s="9"/>
      <c r="AR30" s="9"/>
      <c r="AS30" s="14" t="s">
        <v>1146</v>
      </c>
      <c r="AT30" s="94" t="s">
        <v>640</v>
      </c>
      <c r="AU30" s="94" t="s">
        <v>646</v>
      </c>
      <c r="AV30" s="94" t="s">
        <v>642</v>
      </c>
      <c r="AW30" s="94" t="s">
        <v>625</v>
      </c>
      <c r="AX30" s="9" t="s">
        <v>1013</v>
      </c>
    </row>
    <row r="31" spans="1:50" s="10" customFormat="1" ht="49.5" customHeight="1" x14ac:dyDescent="0.25">
      <c r="A31" s="9">
        <v>553361</v>
      </c>
      <c r="B31" s="9" t="s">
        <v>387</v>
      </c>
      <c r="C31" s="9" t="s">
        <v>416</v>
      </c>
      <c r="D31" s="9">
        <v>244</v>
      </c>
      <c r="E31" s="9">
        <v>274</v>
      </c>
      <c r="F31" s="140"/>
      <c r="G31" s="9"/>
      <c r="H31" s="9"/>
      <c r="I31" s="140" t="s">
        <v>640</v>
      </c>
      <c r="J31" s="140" t="s">
        <v>646</v>
      </c>
      <c r="K31" s="140" t="s">
        <v>783</v>
      </c>
      <c r="L31" s="9"/>
      <c r="M31" s="9"/>
      <c r="N31" s="9"/>
      <c r="O31" s="140" t="s">
        <v>640</v>
      </c>
      <c r="P31" s="140" t="s">
        <v>646</v>
      </c>
      <c r="Q31" s="140" t="s">
        <v>783</v>
      </c>
      <c r="R31" s="9"/>
      <c r="S31" s="9">
        <v>2283</v>
      </c>
      <c r="T31" s="9">
        <v>128</v>
      </c>
      <c r="U31" s="140" t="s">
        <v>640</v>
      </c>
      <c r="V31" s="140" t="s">
        <v>646</v>
      </c>
      <c r="W31" s="14" t="s">
        <v>641</v>
      </c>
      <c r="X31" s="140" t="s">
        <v>625</v>
      </c>
      <c r="Y31" s="9">
        <v>0</v>
      </c>
      <c r="Z31" s="9"/>
      <c r="AA31" s="140" t="s">
        <v>640</v>
      </c>
      <c r="AB31" s="140" t="s">
        <v>646</v>
      </c>
      <c r="AC31" s="140" t="s">
        <v>723</v>
      </c>
      <c r="AD31" s="14" t="s">
        <v>637</v>
      </c>
      <c r="AE31" s="11">
        <v>0</v>
      </c>
      <c r="AF31" s="6"/>
      <c r="AG31" s="140" t="s">
        <v>640</v>
      </c>
      <c r="AH31" s="140" t="s">
        <v>646</v>
      </c>
      <c r="AI31" s="40" t="s">
        <v>685</v>
      </c>
      <c r="AJ31" s="141" t="s">
        <v>684</v>
      </c>
      <c r="AK31" s="208" t="s">
        <v>624</v>
      </c>
      <c r="AL31" s="209"/>
      <c r="AM31" s="209"/>
      <c r="AN31" s="209"/>
      <c r="AO31" s="209"/>
      <c r="AP31" s="210"/>
      <c r="AQ31" s="9"/>
      <c r="AR31" s="9"/>
      <c r="AS31" s="14" t="s">
        <v>1146</v>
      </c>
      <c r="AT31" s="140" t="s">
        <v>640</v>
      </c>
      <c r="AU31" s="140" t="s">
        <v>646</v>
      </c>
      <c r="AV31" s="140" t="s">
        <v>642</v>
      </c>
      <c r="AW31" s="140" t="s">
        <v>625</v>
      </c>
      <c r="AX31" s="9"/>
    </row>
    <row r="32" spans="1:50" s="10" customFormat="1" ht="30" x14ac:dyDescent="0.25">
      <c r="A32" s="9">
        <v>599271</v>
      </c>
      <c r="B32" s="9" t="s">
        <v>616</v>
      </c>
      <c r="C32" s="9" t="s">
        <v>416</v>
      </c>
      <c r="D32" s="9">
        <v>276</v>
      </c>
      <c r="E32" s="9">
        <v>300</v>
      </c>
      <c r="F32" s="143"/>
      <c r="G32" s="9"/>
      <c r="H32" s="9"/>
      <c r="I32" s="143" t="s">
        <v>640</v>
      </c>
      <c r="J32" s="143" t="s">
        <v>646</v>
      </c>
      <c r="K32" s="143" t="s">
        <v>783</v>
      </c>
      <c r="L32" s="9"/>
      <c r="M32" s="9"/>
      <c r="N32" s="9"/>
      <c r="O32" s="143" t="s">
        <v>640</v>
      </c>
      <c r="P32" s="143" t="s">
        <v>646</v>
      </c>
      <c r="Q32" s="143" t="s">
        <v>783</v>
      </c>
      <c r="R32" s="9"/>
      <c r="S32" s="9">
        <v>2723</v>
      </c>
      <c r="T32" s="9">
        <v>112</v>
      </c>
      <c r="U32" s="143" t="s">
        <v>640</v>
      </c>
      <c r="V32" s="143" t="s">
        <v>646</v>
      </c>
      <c r="W32" s="14" t="s">
        <v>641</v>
      </c>
      <c r="X32" s="143" t="s">
        <v>625</v>
      </c>
      <c r="Y32" s="9">
        <v>0</v>
      </c>
      <c r="Z32" s="9"/>
      <c r="AA32" s="143" t="s">
        <v>640</v>
      </c>
      <c r="AB32" s="143" t="s">
        <v>646</v>
      </c>
      <c r="AC32" s="143" t="s">
        <v>723</v>
      </c>
      <c r="AD32" s="14" t="s">
        <v>637</v>
      </c>
      <c r="AE32" s="9">
        <v>0</v>
      </c>
      <c r="AF32" s="9"/>
      <c r="AG32" s="143" t="s">
        <v>640</v>
      </c>
      <c r="AH32" s="143" t="s">
        <v>646</v>
      </c>
      <c r="AI32" s="143" t="s">
        <v>723</v>
      </c>
      <c r="AJ32" s="14" t="s">
        <v>637</v>
      </c>
      <c r="AK32" s="208" t="s">
        <v>624</v>
      </c>
      <c r="AL32" s="209"/>
      <c r="AM32" s="209"/>
      <c r="AN32" s="209"/>
      <c r="AO32" s="209"/>
      <c r="AP32" s="210"/>
      <c r="AQ32" s="9"/>
      <c r="AR32" s="9"/>
      <c r="AS32" s="14" t="s">
        <v>1146</v>
      </c>
      <c r="AT32" s="143" t="s">
        <v>640</v>
      </c>
      <c r="AU32" s="143" t="s">
        <v>646</v>
      </c>
      <c r="AV32" s="143" t="s">
        <v>642</v>
      </c>
      <c r="AW32" s="143" t="s">
        <v>625</v>
      </c>
      <c r="AX32" s="9" t="s">
        <v>1038</v>
      </c>
    </row>
    <row r="33" spans="1:50" s="10" customFormat="1" ht="60" x14ac:dyDescent="0.25">
      <c r="A33" s="9">
        <v>553409</v>
      </c>
      <c r="B33" s="9" t="s">
        <v>400</v>
      </c>
      <c r="C33" s="9" t="s">
        <v>416</v>
      </c>
      <c r="D33" s="9">
        <v>399</v>
      </c>
      <c r="E33" s="9">
        <v>390</v>
      </c>
      <c r="F33" s="166" t="s">
        <v>621</v>
      </c>
      <c r="G33" s="9">
        <v>16427</v>
      </c>
      <c r="H33" s="9">
        <v>14812</v>
      </c>
      <c r="I33" s="166" t="s">
        <v>640</v>
      </c>
      <c r="J33" s="166" t="s">
        <v>646</v>
      </c>
      <c r="K33" s="166" t="s">
        <v>723</v>
      </c>
      <c r="L33" s="9" t="s">
        <v>1302</v>
      </c>
      <c r="M33" s="9">
        <v>27018</v>
      </c>
      <c r="N33" s="9">
        <v>26867</v>
      </c>
      <c r="O33" s="166" t="s">
        <v>640</v>
      </c>
      <c r="P33" s="166" t="s">
        <v>646</v>
      </c>
      <c r="Q33" s="166" t="s">
        <v>723</v>
      </c>
      <c r="R33" s="9" t="s">
        <v>1302</v>
      </c>
      <c r="S33" s="9">
        <v>2674</v>
      </c>
      <c r="T33" s="9">
        <v>1474</v>
      </c>
      <c r="U33" s="166" t="s">
        <v>640</v>
      </c>
      <c r="V33" s="166" t="s">
        <v>646</v>
      </c>
      <c r="W33" s="14" t="s">
        <v>641</v>
      </c>
      <c r="X33" s="166" t="s">
        <v>625</v>
      </c>
      <c r="Y33" s="9">
        <v>0</v>
      </c>
      <c r="Z33" s="9"/>
      <c r="AA33" s="14" t="s">
        <v>1303</v>
      </c>
      <c r="AB33" s="166" t="s">
        <v>646</v>
      </c>
      <c r="AC33" s="166" t="s">
        <v>723</v>
      </c>
      <c r="AD33" s="14" t="s">
        <v>637</v>
      </c>
      <c r="AE33" s="9">
        <v>0</v>
      </c>
      <c r="AF33" s="9"/>
      <c r="AG33" s="166" t="s">
        <v>640</v>
      </c>
      <c r="AH33" s="166" t="s">
        <v>646</v>
      </c>
      <c r="AI33" s="166" t="s">
        <v>723</v>
      </c>
      <c r="AJ33" s="14" t="s">
        <v>1304</v>
      </c>
      <c r="AK33" s="208" t="s">
        <v>624</v>
      </c>
      <c r="AL33" s="209"/>
      <c r="AM33" s="209"/>
      <c r="AN33" s="209"/>
      <c r="AO33" s="209"/>
      <c r="AP33" s="210"/>
      <c r="AQ33" s="9"/>
      <c r="AR33" s="9"/>
      <c r="AS33" s="14" t="s">
        <v>1146</v>
      </c>
      <c r="AT33" s="166" t="s">
        <v>640</v>
      </c>
      <c r="AU33" s="166" t="s">
        <v>646</v>
      </c>
      <c r="AV33" s="166" t="s">
        <v>642</v>
      </c>
      <c r="AW33" s="166" t="s">
        <v>625</v>
      </c>
      <c r="AX33" s="31" t="s">
        <v>1305</v>
      </c>
    </row>
    <row r="34" spans="1:50" s="10" customFormat="1" ht="57" customHeight="1" x14ac:dyDescent="0.25">
      <c r="A34" s="9">
        <v>563897</v>
      </c>
      <c r="B34" s="9" t="s">
        <v>575</v>
      </c>
      <c r="C34" s="9" t="s">
        <v>416</v>
      </c>
      <c r="D34" s="9">
        <v>248</v>
      </c>
      <c r="E34" s="9">
        <v>275</v>
      </c>
      <c r="F34" s="140"/>
      <c r="G34" s="9"/>
      <c r="H34" s="9"/>
      <c r="I34" s="140" t="s">
        <v>640</v>
      </c>
      <c r="J34" s="140" t="s">
        <v>646</v>
      </c>
      <c r="K34" s="140" t="s">
        <v>783</v>
      </c>
      <c r="L34" s="9"/>
      <c r="M34" s="9"/>
      <c r="N34" s="9"/>
      <c r="O34" s="140" t="s">
        <v>640</v>
      </c>
      <c r="P34" s="140" t="s">
        <v>646</v>
      </c>
      <c r="Q34" s="140" t="s">
        <v>783</v>
      </c>
      <c r="R34" s="9"/>
      <c r="S34" s="9">
        <v>1204</v>
      </c>
      <c r="T34" s="9">
        <v>0</v>
      </c>
      <c r="U34" s="140" t="s">
        <v>640</v>
      </c>
      <c r="V34" s="140" t="s">
        <v>646</v>
      </c>
      <c r="W34" s="14" t="s">
        <v>641</v>
      </c>
      <c r="X34" s="140" t="s">
        <v>625</v>
      </c>
      <c r="Y34" s="9">
        <v>0</v>
      </c>
      <c r="Z34" s="9"/>
      <c r="AA34" s="140" t="s">
        <v>640</v>
      </c>
      <c r="AB34" s="140" t="s">
        <v>646</v>
      </c>
      <c r="AC34" s="140" t="s">
        <v>723</v>
      </c>
      <c r="AD34" s="14" t="s">
        <v>637</v>
      </c>
      <c r="AE34" s="9">
        <v>0</v>
      </c>
      <c r="AF34" s="9"/>
      <c r="AG34" s="140" t="s">
        <v>640</v>
      </c>
      <c r="AH34" s="140" t="s">
        <v>646</v>
      </c>
      <c r="AI34" s="140" t="s">
        <v>723</v>
      </c>
      <c r="AJ34" s="14" t="s">
        <v>778</v>
      </c>
      <c r="AK34" s="208" t="s">
        <v>624</v>
      </c>
      <c r="AL34" s="209"/>
      <c r="AM34" s="209"/>
      <c r="AN34" s="209"/>
      <c r="AO34" s="209"/>
      <c r="AP34" s="210"/>
      <c r="AQ34" s="9"/>
      <c r="AR34" s="9"/>
      <c r="AS34" s="14" t="s">
        <v>1146</v>
      </c>
      <c r="AT34" s="140" t="s">
        <v>640</v>
      </c>
      <c r="AU34" s="140" t="s">
        <v>646</v>
      </c>
      <c r="AV34" s="140" t="s">
        <v>642</v>
      </c>
      <c r="AW34" s="140" t="s">
        <v>625</v>
      </c>
      <c r="AX34" s="9"/>
    </row>
  </sheetData>
  <mergeCells count="26">
    <mergeCell ref="AK34:AP34"/>
    <mergeCell ref="AK26:AP26"/>
    <mergeCell ref="AK8:AP8"/>
    <mergeCell ref="AK20:AP20"/>
    <mergeCell ref="AK30:AP30"/>
    <mergeCell ref="AK24:AP24"/>
    <mergeCell ref="AK11:AP11"/>
    <mergeCell ref="AK15:AP15"/>
    <mergeCell ref="AK32:AP32"/>
    <mergeCell ref="AK27:AP27"/>
    <mergeCell ref="AK17:AP17"/>
    <mergeCell ref="AK19:AP19"/>
    <mergeCell ref="AK29:AP29"/>
    <mergeCell ref="AK23:AP23"/>
    <mergeCell ref="AV11:AW11"/>
    <mergeCell ref="AK10:AP10"/>
    <mergeCell ref="AK14:AP14"/>
    <mergeCell ref="AK13:AP13"/>
    <mergeCell ref="AK7:AP7"/>
    <mergeCell ref="AK9:AP9"/>
    <mergeCell ref="AK6:AP6"/>
    <mergeCell ref="AK33:AP33"/>
    <mergeCell ref="AK16:AP16"/>
    <mergeCell ref="AK5:AP5"/>
    <mergeCell ref="AK4:AP4"/>
    <mergeCell ref="AK31:AP3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05EF1-27A7-4F99-8DB1-5E83C6556C10}">
  <dimension ref="A1:AX72"/>
  <sheetViews>
    <sheetView zoomScale="60" zoomScaleNormal="60" workbookViewId="0">
      <pane ySplit="3" topLeftCell="A51" activePane="bottomLeft" state="frozen"/>
      <selection pane="bottomLeft" activeCell="Y67" sqref="Y67"/>
    </sheetView>
  </sheetViews>
  <sheetFormatPr defaultRowHeight="15" x14ac:dyDescent="0.25"/>
  <cols>
    <col min="2" max="2" width="12.28515625" bestFit="1" customWidth="1"/>
    <col min="3" max="3" width="10.5703125" bestFit="1" customWidth="1"/>
    <col min="4" max="4" width="14.28515625" bestFit="1" customWidth="1"/>
    <col min="5" max="5" width="14.28515625" customWidth="1"/>
    <col min="6" max="6" width="12.5703125" bestFit="1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x14ac:dyDescent="0.25">
      <c r="A4" s="56">
        <v>550906</v>
      </c>
      <c r="B4" s="72" t="s">
        <v>357</v>
      </c>
      <c r="C4" s="56" t="s">
        <v>350</v>
      </c>
      <c r="D4" s="56">
        <v>493</v>
      </c>
      <c r="E4" s="56">
        <v>429</v>
      </c>
      <c r="F4" s="57"/>
      <c r="G4" s="9"/>
      <c r="H4" s="9"/>
      <c r="I4" s="9"/>
      <c r="J4" s="9"/>
      <c r="K4" s="9"/>
      <c r="L4" s="65"/>
      <c r="M4" s="11"/>
      <c r="N4" s="11"/>
      <c r="O4" s="11"/>
      <c r="P4" s="11"/>
      <c r="Q4" s="65"/>
      <c r="R4" s="65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x14ac:dyDescent="0.25">
      <c r="A5" s="56">
        <v>550922</v>
      </c>
      <c r="B5" s="72" t="s">
        <v>358</v>
      </c>
      <c r="C5" s="56" t="s">
        <v>350</v>
      </c>
      <c r="D5" s="56">
        <v>920</v>
      </c>
      <c r="E5" s="56">
        <v>514</v>
      </c>
      <c r="F5" s="57"/>
      <c r="G5" s="9"/>
      <c r="H5" s="9"/>
      <c r="I5" s="9"/>
      <c r="J5" s="9"/>
      <c r="K5" s="9"/>
      <c r="L5" s="65"/>
      <c r="M5" s="11"/>
      <c r="N5" s="11"/>
      <c r="O5" s="11"/>
      <c r="P5" s="11"/>
      <c r="Q5" s="65"/>
      <c r="R5" s="6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ht="33" customHeight="1" x14ac:dyDescent="0.25">
      <c r="A6" s="9">
        <v>550949</v>
      </c>
      <c r="B6" s="37" t="s">
        <v>359</v>
      </c>
      <c r="C6" s="9" t="s">
        <v>350</v>
      </c>
      <c r="D6" s="9">
        <v>202</v>
      </c>
      <c r="E6" s="9">
        <v>232</v>
      </c>
      <c r="F6" s="123"/>
      <c r="G6" s="9"/>
      <c r="H6" s="9"/>
      <c r="I6" s="123" t="s">
        <v>640</v>
      </c>
      <c r="J6" s="123" t="s">
        <v>646</v>
      </c>
      <c r="K6" s="14" t="s">
        <v>705</v>
      </c>
      <c r="L6" s="9"/>
      <c r="M6" s="9"/>
      <c r="N6" s="9"/>
      <c r="O6" s="123" t="s">
        <v>640</v>
      </c>
      <c r="P6" s="123" t="s">
        <v>646</v>
      </c>
      <c r="Q6" s="14" t="s">
        <v>705</v>
      </c>
      <c r="R6" s="9"/>
      <c r="S6" s="9">
        <v>1626</v>
      </c>
      <c r="T6" s="9">
        <v>0</v>
      </c>
      <c r="U6" s="123" t="s">
        <v>640</v>
      </c>
      <c r="V6" s="123" t="s">
        <v>646</v>
      </c>
      <c r="W6" s="14" t="s">
        <v>641</v>
      </c>
      <c r="X6" s="123" t="s">
        <v>625</v>
      </c>
      <c r="Y6" s="9">
        <v>0</v>
      </c>
      <c r="Z6" s="9"/>
      <c r="AA6" s="123" t="s">
        <v>640</v>
      </c>
      <c r="AB6" s="123" t="s">
        <v>646</v>
      </c>
      <c r="AC6" s="14" t="s">
        <v>723</v>
      </c>
      <c r="AD6" s="123" t="s">
        <v>637</v>
      </c>
      <c r="AE6" s="9">
        <v>3127</v>
      </c>
      <c r="AF6" s="9"/>
      <c r="AG6" s="123" t="s">
        <v>640</v>
      </c>
      <c r="AH6" s="123" t="s">
        <v>646</v>
      </c>
      <c r="AI6" s="14" t="s">
        <v>685</v>
      </c>
      <c r="AJ6" s="14" t="s">
        <v>795</v>
      </c>
      <c r="AK6" s="208" t="s">
        <v>624</v>
      </c>
      <c r="AL6" s="209"/>
      <c r="AM6" s="209"/>
      <c r="AN6" s="209"/>
      <c r="AO6" s="209"/>
      <c r="AP6" s="210"/>
      <c r="AQ6" s="9"/>
      <c r="AR6" s="9"/>
      <c r="AS6" s="9"/>
      <c r="AT6" s="123" t="s">
        <v>640</v>
      </c>
      <c r="AU6" s="123" t="s">
        <v>646</v>
      </c>
      <c r="AV6" s="208" t="s">
        <v>647</v>
      </c>
      <c r="AW6" s="210"/>
      <c r="AX6" s="9"/>
    </row>
    <row r="7" spans="1:50" s="10" customFormat="1" x14ac:dyDescent="0.25">
      <c r="A7" s="56">
        <v>550957</v>
      </c>
      <c r="B7" s="72" t="s">
        <v>306</v>
      </c>
      <c r="C7" s="56" t="s">
        <v>350</v>
      </c>
      <c r="D7" s="56">
        <v>910</v>
      </c>
      <c r="E7" s="56">
        <v>512</v>
      </c>
      <c r="F7" s="57"/>
      <c r="G7" s="11"/>
      <c r="H7" s="11"/>
      <c r="I7" s="65"/>
      <c r="J7" s="65"/>
      <c r="K7" s="65"/>
      <c r="L7" s="65"/>
      <c r="M7" s="11"/>
      <c r="N7" s="9"/>
      <c r="O7" s="65"/>
      <c r="P7" s="65"/>
      <c r="Q7" s="65"/>
      <c r="R7" s="65"/>
      <c r="S7" s="11"/>
      <c r="T7" s="9"/>
      <c r="U7" s="65"/>
      <c r="V7" s="65"/>
      <c r="W7" s="65"/>
      <c r="X7" s="65"/>
      <c r="Y7" s="9"/>
      <c r="Z7" s="9"/>
      <c r="AA7" s="9"/>
      <c r="AB7" s="9"/>
      <c r="AC7" s="9"/>
      <c r="AD7" s="9"/>
      <c r="AE7" s="9"/>
      <c r="AF7" s="9"/>
      <c r="AG7" s="65"/>
      <c r="AH7" s="65"/>
      <c r="AI7" s="65"/>
      <c r="AJ7" s="65"/>
      <c r="AK7" s="9"/>
      <c r="AL7" s="9"/>
      <c r="AM7" s="9"/>
      <c r="AN7" s="9"/>
      <c r="AO7" s="9"/>
      <c r="AP7" s="9"/>
      <c r="AQ7" s="9"/>
      <c r="AR7" s="9"/>
      <c r="AS7" s="65"/>
      <c r="AT7" s="65"/>
      <c r="AU7" s="65"/>
      <c r="AV7" s="65"/>
      <c r="AW7" s="65"/>
      <c r="AX7" s="9"/>
    </row>
    <row r="8" spans="1:50" s="10" customFormat="1" ht="60" customHeight="1" x14ac:dyDescent="0.25">
      <c r="A8" s="9">
        <v>550981</v>
      </c>
      <c r="B8" s="37" t="s">
        <v>149</v>
      </c>
      <c r="C8" s="9" t="s">
        <v>350</v>
      </c>
      <c r="D8" s="9">
        <v>270</v>
      </c>
      <c r="E8" s="9">
        <v>293</v>
      </c>
      <c r="F8" s="140"/>
      <c r="G8" s="11"/>
      <c r="H8" s="11"/>
      <c r="I8" s="140" t="s">
        <v>640</v>
      </c>
      <c r="J8" s="140" t="s">
        <v>646</v>
      </c>
      <c r="K8" s="14" t="s">
        <v>705</v>
      </c>
      <c r="L8" s="140"/>
      <c r="M8" s="11"/>
      <c r="N8" s="11"/>
      <c r="O8" s="140" t="s">
        <v>640</v>
      </c>
      <c r="P8" s="140" t="s">
        <v>646</v>
      </c>
      <c r="Q8" s="14" t="s">
        <v>705</v>
      </c>
      <c r="R8" s="9"/>
      <c r="S8" s="11">
        <v>1917</v>
      </c>
      <c r="T8" s="9">
        <v>0</v>
      </c>
      <c r="U8" s="140" t="s">
        <v>640</v>
      </c>
      <c r="V8" s="140" t="s">
        <v>646</v>
      </c>
      <c r="W8" s="14" t="s">
        <v>641</v>
      </c>
      <c r="X8" s="140" t="s">
        <v>625</v>
      </c>
      <c r="Y8" s="9">
        <v>0</v>
      </c>
      <c r="Z8" s="9"/>
      <c r="AA8" s="140" t="s">
        <v>640</v>
      </c>
      <c r="AB8" s="140" t="s">
        <v>646</v>
      </c>
      <c r="AC8" s="14" t="s">
        <v>723</v>
      </c>
      <c r="AD8" s="140" t="s">
        <v>637</v>
      </c>
      <c r="AE8" s="9">
        <f>3902</f>
        <v>3902</v>
      </c>
      <c r="AF8" s="9"/>
      <c r="AG8" s="140" t="s">
        <v>640</v>
      </c>
      <c r="AH8" s="140" t="s">
        <v>646</v>
      </c>
      <c r="AI8" s="14" t="s">
        <v>723</v>
      </c>
      <c r="AJ8" s="140" t="s">
        <v>795</v>
      </c>
      <c r="AK8" s="208" t="s">
        <v>624</v>
      </c>
      <c r="AL8" s="209"/>
      <c r="AM8" s="209"/>
      <c r="AN8" s="209"/>
      <c r="AO8" s="209"/>
      <c r="AP8" s="210"/>
      <c r="AQ8" s="9"/>
      <c r="AR8" s="9"/>
      <c r="AS8" s="14" t="s">
        <v>665</v>
      </c>
      <c r="AT8" s="140" t="s">
        <v>640</v>
      </c>
      <c r="AU8" s="140" t="s">
        <v>646</v>
      </c>
      <c r="AV8" s="140" t="s">
        <v>642</v>
      </c>
      <c r="AW8" s="140" t="s">
        <v>625</v>
      </c>
      <c r="AX8" s="9"/>
    </row>
    <row r="9" spans="1:50" s="10" customFormat="1" ht="30" x14ac:dyDescent="0.25">
      <c r="A9" s="9">
        <v>560219</v>
      </c>
      <c r="B9" s="37" t="s">
        <v>60</v>
      </c>
      <c r="C9" s="9" t="s">
        <v>350</v>
      </c>
      <c r="D9" s="9">
        <v>195</v>
      </c>
      <c r="E9" s="9">
        <v>224</v>
      </c>
      <c r="F9" s="107"/>
      <c r="G9" s="11"/>
      <c r="H9" s="11"/>
      <c r="I9" s="107" t="s">
        <v>640</v>
      </c>
      <c r="J9" s="107" t="s">
        <v>646</v>
      </c>
      <c r="K9" s="14" t="s">
        <v>705</v>
      </c>
      <c r="L9" s="107"/>
      <c r="M9" s="11"/>
      <c r="N9" s="11"/>
      <c r="O9" s="107" t="s">
        <v>640</v>
      </c>
      <c r="P9" s="107" t="s">
        <v>646</v>
      </c>
      <c r="Q9" s="14" t="s">
        <v>705</v>
      </c>
      <c r="R9" s="9"/>
      <c r="S9" s="11">
        <v>1639</v>
      </c>
      <c r="T9" s="9">
        <v>46</v>
      </c>
      <c r="U9" s="107" t="s">
        <v>640</v>
      </c>
      <c r="V9" s="107" t="s">
        <v>646</v>
      </c>
      <c r="W9" s="14" t="s">
        <v>641</v>
      </c>
      <c r="X9" s="107" t="s">
        <v>625</v>
      </c>
      <c r="Y9" s="9">
        <v>0</v>
      </c>
      <c r="Z9" s="9"/>
      <c r="AA9" s="107" t="s">
        <v>640</v>
      </c>
      <c r="AB9" s="107" t="s">
        <v>646</v>
      </c>
      <c r="AC9" s="14" t="s">
        <v>723</v>
      </c>
      <c r="AD9" s="107" t="s">
        <v>637</v>
      </c>
      <c r="AE9" s="9">
        <v>3024</v>
      </c>
      <c r="AF9" s="9"/>
      <c r="AG9" s="107" t="s">
        <v>640</v>
      </c>
      <c r="AH9" s="107" t="s">
        <v>646</v>
      </c>
      <c r="AI9" s="14" t="s">
        <v>723</v>
      </c>
      <c r="AJ9" s="107" t="s">
        <v>795</v>
      </c>
      <c r="AK9" s="208" t="s">
        <v>624</v>
      </c>
      <c r="AL9" s="209"/>
      <c r="AM9" s="209"/>
      <c r="AN9" s="209"/>
      <c r="AO9" s="209"/>
      <c r="AP9" s="210"/>
      <c r="AQ9" s="9"/>
      <c r="AR9" s="9"/>
      <c r="AS9" s="14" t="s">
        <v>1146</v>
      </c>
      <c r="AT9" s="107" t="s">
        <v>640</v>
      </c>
      <c r="AU9" s="107" t="s">
        <v>646</v>
      </c>
      <c r="AV9" s="107" t="s">
        <v>642</v>
      </c>
      <c r="AW9" s="107" t="s">
        <v>625</v>
      </c>
      <c r="AX9" s="9" t="s">
        <v>1081</v>
      </c>
    </row>
    <row r="10" spans="1:50" s="10" customFormat="1" ht="62.45" customHeight="1" x14ac:dyDescent="0.25">
      <c r="A10" s="9">
        <v>551023</v>
      </c>
      <c r="B10" s="37" t="s">
        <v>309</v>
      </c>
      <c r="C10" s="9" t="s">
        <v>350</v>
      </c>
      <c r="D10" s="9">
        <v>238</v>
      </c>
      <c r="E10" s="9">
        <v>268</v>
      </c>
      <c r="F10" s="140"/>
      <c r="G10" s="11">
        <v>75</v>
      </c>
      <c r="H10" s="11">
        <v>0</v>
      </c>
      <c r="I10" s="140" t="s">
        <v>640</v>
      </c>
      <c r="J10" s="140" t="s">
        <v>646</v>
      </c>
      <c r="K10" s="14" t="s">
        <v>723</v>
      </c>
      <c r="L10" s="6" t="s">
        <v>969</v>
      </c>
      <c r="M10" s="11">
        <v>0</v>
      </c>
      <c r="N10" s="11">
        <v>0</v>
      </c>
      <c r="O10" s="140" t="s">
        <v>640</v>
      </c>
      <c r="P10" s="140" t="s">
        <v>646</v>
      </c>
      <c r="Q10" s="14" t="s">
        <v>723</v>
      </c>
      <c r="R10" s="6" t="s">
        <v>969</v>
      </c>
      <c r="S10" s="11">
        <f>137+998+62+391+102+501+190+181+65+225</f>
        <v>2852</v>
      </c>
      <c r="T10" s="9">
        <v>0</v>
      </c>
      <c r="U10" s="140" t="s">
        <v>640</v>
      </c>
      <c r="V10" s="140" t="s">
        <v>646</v>
      </c>
      <c r="W10" s="14" t="s">
        <v>641</v>
      </c>
      <c r="X10" s="140" t="s">
        <v>625</v>
      </c>
      <c r="Y10" s="9">
        <v>5040</v>
      </c>
      <c r="Z10" s="9"/>
      <c r="AA10" s="140" t="s">
        <v>640</v>
      </c>
      <c r="AB10" s="140" t="s">
        <v>646</v>
      </c>
      <c r="AC10" s="14" t="s">
        <v>723</v>
      </c>
      <c r="AD10" s="140" t="s">
        <v>795</v>
      </c>
      <c r="AE10" s="9">
        <v>4078</v>
      </c>
      <c r="AF10" s="9"/>
      <c r="AG10" s="140" t="s">
        <v>640</v>
      </c>
      <c r="AH10" s="140" t="s">
        <v>646</v>
      </c>
      <c r="AI10" s="14" t="s">
        <v>723</v>
      </c>
      <c r="AJ10" s="140" t="s">
        <v>795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14" t="s">
        <v>675</v>
      </c>
      <c r="AT10" s="140" t="s">
        <v>640</v>
      </c>
      <c r="AU10" s="140" t="s">
        <v>646</v>
      </c>
      <c r="AV10" s="140" t="s">
        <v>642</v>
      </c>
      <c r="AW10" s="140" t="s">
        <v>625</v>
      </c>
      <c r="AX10" s="9"/>
    </row>
    <row r="11" spans="1:50" s="10" customFormat="1" ht="64.900000000000006" customHeight="1" x14ac:dyDescent="0.25">
      <c r="A11" s="9">
        <v>560243</v>
      </c>
      <c r="B11" s="37" t="s">
        <v>549</v>
      </c>
      <c r="C11" s="9" t="s">
        <v>350</v>
      </c>
      <c r="D11" s="9">
        <v>140</v>
      </c>
      <c r="E11" s="9">
        <v>155</v>
      </c>
      <c r="F11" s="86"/>
      <c r="G11" s="11"/>
      <c r="H11" s="11"/>
      <c r="I11" s="86" t="s">
        <v>640</v>
      </c>
      <c r="J11" s="86" t="s">
        <v>646</v>
      </c>
      <c r="K11" s="14" t="s">
        <v>705</v>
      </c>
      <c r="L11" s="86"/>
      <c r="M11" s="11"/>
      <c r="N11" s="11"/>
      <c r="O11" s="86" t="s">
        <v>640</v>
      </c>
      <c r="P11" s="86" t="s">
        <v>646</v>
      </c>
      <c r="Q11" s="14" t="s">
        <v>705</v>
      </c>
      <c r="R11" s="9"/>
      <c r="S11" s="11">
        <v>1411</v>
      </c>
      <c r="T11" s="9">
        <v>0</v>
      </c>
      <c r="U11" s="86" t="s">
        <v>640</v>
      </c>
      <c r="V11" s="86" t="s">
        <v>646</v>
      </c>
      <c r="W11" s="14" t="s">
        <v>641</v>
      </c>
      <c r="X11" s="86" t="s">
        <v>625</v>
      </c>
      <c r="Y11" s="9">
        <v>0</v>
      </c>
      <c r="Z11" s="9"/>
      <c r="AA11" s="86" t="s">
        <v>640</v>
      </c>
      <c r="AB11" s="86" t="s">
        <v>646</v>
      </c>
      <c r="AC11" s="14" t="s">
        <v>685</v>
      </c>
      <c r="AD11" s="14" t="s">
        <v>684</v>
      </c>
      <c r="AE11" s="9">
        <v>0</v>
      </c>
      <c r="AF11" s="9"/>
      <c r="AG11" s="86" t="s">
        <v>640</v>
      </c>
      <c r="AH11" s="86" t="s">
        <v>646</v>
      </c>
      <c r="AI11" s="14" t="s">
        <v>685</v>
      </c>
      <c r="AJ11" s="14" t="s">
        <v>684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9"/>
      <c r="AT11" s="86" t="s">
        <v>640</v>
      </c>
      <c r="AU11" s="86" t="s">
        <v>646</v>
      </c>
      <c r="AV11" s="208" t="s">
        <v>647</v>
      </c>
      <c r="AW11" s="210"/>
      <c r="AX11" s="9" t="s">
        <v>971</v>
      </c>
    </row>
    <row r="12" spans="1:50" s="10" customFormat="1" ht="52.5" customHeight="1" x14ac:dyDescent="0.25">
      <c r="A12" s="56">
        <v>551040</v>
      </c>
      <c r="B12" s="72" t="s">
        <v>310</v>
      </c>
      <c r="C12" s="56" t="s">
        <v>350</v>
      </c>
      <c r="D12" s="56">
        <v>322</v>
      </c>
      <c r="E12" s="56">
        <v>334</v>
      </c>
      <c r="F12" s="57"/>
      <c r="G12" s="11"/>
      <c r="H12" s="11"/>
      <c r="I12" s="158" t="s">
        <v>640</v>
      </c>
      <c r="J12" s="158" t="s">
        <v>646</v>
      </c>
      <c r="K12" s="14" t="s">
        <v>705</v>
      </c>
      <c r="L12" s="158"/>
      <c r="M12" s="11"/>
      <c r="N12" s="11"/>
      <c r="O12" s="158" t="s">
        <v>640</v>
      </c>
      <c r="P12" s="158" t="s">
        <v>646</v>
      </c>
      <c r="Q12" s="14" t="s">
        <v>705</v>
      </c>
      <c r="R12" s="9"/>
      <c r="S12" s="11">
        <v>2387</v>
      </c>
      <c r="T12" s="9">
        <v>747</v>
      </c>
      <c r="U12" s="158" t="s">
        <v>640</v>
      </c>
      <c r="V12" s="158" t="s">
        <v>646</v>
      </c>
      <c r="W12" s="14" t="s">
        <v>641</v>
      </c>
      <c r="X12" s="158" t="s">
        <v>625</v>
      </c>
      <c r="Y12" s="9">
        <v>2917</v>
      </c>
      <c r="Z12" s="9"/>
      <c r="AA12" s="158" t="s">
        <v>640</v>
      </c>
      <c r="AB12" s="158" t="s">
        <v>646</v>
      </c>
      <c r="AC12" s="14" t="s">
        <v>723</v>
      </c>
      <c r="AD12" s="14" t="s">
        <v>684</v>
      </c>
      <c r="AE12" s="9">
        <v>4050</v>
      </c>
      <c r="AF12" s="9"/>
      <c r="AG12" s="158" t="s">
        <v>640</v>
      </c>
      <c r="AH12" s="158" t="s">
        <v>646</v>
      </c>
      <c r="AI12" s="14" t="s">
        <v>723</v>
      </c>
      <c r="AJ12" s="14" t="s">
        <v>684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14" t="s">
        <v>1146</v>
      </c>
      <c r="AT12" s="158" t="s">
        <v>640</v>
      </c>
      <c r="AU12" s="158" t="s">
        <v>646</v>
      </c>
      <c r="AV12" s="158" t="s">
        <v>642</v>
      </c>
      <c r="AW12" s="158" t="s">
        <v>625</v>
      </c>
      <c r="AX12" s="9" t="s">
        <v>1223</v>
      </c>
    </row>
    <row r="13" spans="1:50" s="10" customFormat="1" ht="48.95" customHeight="1" x14ac:dyDescent="0.25">
      <c r="A13" s="9">
        <v>536628</v>
      </c>
      <c r="B13" s="37" t="s">
        <v>127</v>
      </c>
      <c r="C13" s="9" t="s">
        <v>350</v>
      </c>
      <c r="D13" s="9">
        <v>91</v>
      </c>
      <c r="E13" s="9">
        <v>75</v>
      </c>
      <c r="F13" s="65"/>
      <c r="G13" s="11"/>
      <c r="H13" s="11"/>
      <c r="I13" s="65" t="s">
        <v>640</v>
      </c>
      <c r="J13" s="65" t="s">
        <v>646</v>
      </c>
      <c r="K13" s="14" t="s">
        <v>705</v>
      </c>
      <c r="L13" s="65"/>
      <c r="M13" s="11"/>
      <c r="N13" s="11"/>
      <c r="O13" s="65" t="s">
        <v>640</v>
      </c>
      <c r="P13" s="65" t="s">
        <v>646</v>
      </c>
      <c r="Q13" s="14" t="s">
        <v>705</v>
      </c>
      <c r="R13" s="9"/>
      <c r="S13" s="11">
        <v>930</v>
      </c>
      <c r="T13" s="9">
        <v>95</v>
      </c>
      <c r="U13" s="65" t="s">
        <v>640</v>
      </c>
      <c r="V13" s="65" t="s">
        <v>646</v>
      </c>
      <c r="W13" s="14" t="s">
        <v>641</v>
      </c>
      <c r="X13" s="65" t="s">
        <v>625</v>
      </c>
      <c r="Y13" s="9">
        <v>0</v>
      </c>
      <c r="Z13" s="9"/>
      <c r="AA13" s="65" t="s">
        <v>640</v>
      </c>
      <c r="AB13" s="65" t="s">
        <v>646</v>
      </c>
      <c r="AC13" s="14" t="s">
        <v>723</v>
      </c>
      <c r="AD13" s="65" t="s">
        <v>637</v>
      </c>
      <c r="AE13" s="9">
        <v>108</v>
      </c>
      <c r="AF13" s="9"/>
      <c r="AG13" s="65" t="s">
        <v>640</v>
      </c>
      <c r="AH13" s="65" t="s">
        <v>646</v>
      </c>
      <c r="AI13" s="14" t="s">
        <v>723</v>
      </c>
      <c r="AJ13" s="107" t="s">
        <v>795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9"/>
      <c r="AT13" s="88" t="s">
        <v>640</v>
      </c>
      <c r="AU13" s="88" t="s">
        <v>646</v>
      </c>
      <c r="AV13" s="214" t="s">
        <v>647</v>
      </c>
      <c r="AW13" s="214"/>
      <c r="AX13" s="9" t="s">
        <v>801</v>
      </c>
    </row>
    <row r="14" spans="1:50" s="10" customFormat="1" ht="45" x14ac:dyDescent="0.25">
      <c r="A14" s="9">
        <v>536881</v>
      </c>
      <c r="B14" s="37" t="s">
        <v>52</v>
      </c>
      <c r="C14" s="9" t="s">
        <v>350</v>
      </c>
      <c r="D14" s="9">
        <v>299</v>
      </c>
      <c r="E14" s="9">
        <v>314</v>
      </c>
      <c r="F14" s="148"/>
      <c r="G14" s="11"/>
      <c r="H14" s="11"/>
      <c r="I14" s="148" t="s">
        <v>640</v>
      </c>
      <c r="J14" s="148" t="s">
        <v>646</v>
      </c>
      <c r="K14" s="14" t="s">
        <v>705</v>
      </c>
      <c r="L14" s="148"/>
      <c r="M14" s="11"/>
      <c r="N14" s="11"/>
      <c r="O14" s="148" t="s">
        <v>640</v>
      </c>
      <c r="P14" s="148" t="s">
        <v>646</v>
      </c>
      <c r="Q14" s="14" t="s">
        <v>705</v>
      </c>
      <c r="R14" s="9"/>
      <c r="S14" s="11">
        <v>3140</v>
      </c>
      <c r="T14" s="9">
        <v>24</v>
      </c>
      <c r="U14" s="148" t="s">
        <v>640</v>
      </c>
      <c r="V14" s="148" t="s">
        <v>646</v>
      </c>
      <c r="W14" s="14" t="s">
        <v>641</v>
      </c>
      <c r="X14" s="148" t="s">
        <v>625</v>
      </c>
      <c r="Y14" s="9">
        <v>0</v>
      </c>
      <c r="Z14" s="9"/>
      <c r="AA14" s="148" t="s">
        <v>640</v>
      </c>
      <c r="AB14" s="148" t="s">
        <v>646</v>
      </c>
      <c r="AC14" s="14" t="s">
        <v>723</v>
      </c>
      <c r="AD14" s="148" t="s">
        <v>637</v>
      </c>
      <c r="AE14" s="9">
        <v>0</v>
      </c>
      <c r="AF14" s="9"/>
      <c r="AG14" s="148" t="s">
        <v>640</v>
      </c>
      <c r="AH14" s="148" t="s">
        <v>646</v>
      </c>
      <c r="AI14" s="14" t="s">
        <v>723</v>
      </c>
      <c r="AJ14" s="148" t="s">
        <v>637</v>
      </c>
      <c r="AK14" s="208" t="s">
        <v>624</v>
      </c>
      <c r="AL14" s="209"/>
      <c r="AM14" s="209"/>
      <c r="AN14" s="209"/>
      <c r="AO14" s="209"/>
      <c r="AP14" s="210"/>
      <c r="AQ14" s="9"/>
      <c r="AR14" s="9"/>
      <c r="AS14" s="14" t="s">
        <v>675</v>
      </c>
      <c r="AT14" s="148" t="s">
        <v>640</v>
      </c>
      <c r="AU14" s="148" t="s">
        <v>646</v>
      </c>
      <c r="AV14" s="148" t="s">
        <v>642</v>
      </c>
      <c r="AW14" s="148" t="s">
        <v>625</v>
      </c>
      <c r="AX14" s="9" t="s">
        <v>1190</v>
      </c>
    </row>
    <row r="15" spans="1:50" s="10" customFormat="1" ht="45" x14ac:dyDescent="0.25">
      <c r="A15" s="9">
        <v>551104</v>
      </c>
      <c r="B15" s="37" t="s">
        <v>311</v>
      </c>
      <c r="C15" s="9" t="s">
        <v>350</v>
      </c>
      <c r="D15" s="9">
        <v>163</v>
      </c>
      <c r="E15" s="9">
        <v>190</v>
      </c>
      <c r="F15" s="88"/>
      <c r="G15" s="11"/>
      <c r="H15" s="11"/>
      <c r="I15" s="88" t="s">
        <v>640</v>
      </c>
      <c r="J15" s="88" t="s">
        <v>646</v>
      </c>
      <c r="K15" s="14" t="s">
        <v>705</v>
      </c>
      <c r="L15" s="88"/>
      <c r="M15" s="11"/>
      <c r="N15" s="11"/>
      <c r="O15" s="88" t="s">
        <v>640</v>
      </c>
      <c r="P15" s="88" t="s">
        <v>646</v>
      </c>
      <c r="Q15" s="14" t="s">
        <v>705</v>
      </c>
      <c r="R15" s="9"/>
      <c r="S15" s="11">
        <v>2204</v>
      </c>
      <c r="T15" s="9">
        <v>0</v>
      </c>
      <c r="U15" s="88" t="s">
        <v>640</v>
      </c>
      <c r="V15" s="88" t="s">
        <v>646</v>
      </c>
      <c r="W15" s="14" t="s">
        <v>641</v>
      </c>
      <c r="X15" s="88" t="s">
        <v>625</v>
      </c>
      <c r="Y15" s="9">
        <v>9990</v>
      </c>
      <c r="Z15" s="9"/>
      <c r="AA15" s="88" t="s">
        <v>640</v>
      </c>
      <c r="AB15" s="88" t="s">
        <v>646</v>
      </c>
      <c r="AC15" s="14" t="s">
        <v>723</v>
      </c>
      <c r="AD15" s="14" t="s">
        <v>795</v>
      </c>
      <c r="AE15" s="9">
        <v>4843</v>
      </c>
      <c r="AF15" s="9"/>
      <c r="AG15" s="88" t="s">
        <v>640</v>
      </c>
      <c r="AH15" s="88" t="s">
        <v>646</v>
      </c>
      <c r="AI15" s="14" t="s">
        <v>723</v>
      </c>
      <c r="AJ15" s="107" t="s">
        <v>795</v>
      </c>
      <c r="AK15" s="208" t="s">
        <v>624</v>
      </c>
      <c r="AL15" s="209"/>
      <c r="AM15" s="209"/>
      <c r="AN15" s="209"/>
      <c r="AO15" s="209"/>
      <c r="AP15" s="210"/>
      <c r="AQ15" s="9"/>
      <c r="AR15" s="9"/>
      <c r="AS15" s="14" t="s">
        <v>675</v>
      </c>
      <c r="AT15" s="88" t="s">
        <v>640</v>
      </c>
      <c r="AU15" s="88" t="s">
        <v>646</v>
      </c>
      <c r="AV15" s="88" t="s">
        <v>642</v>
      </c>
      <c r="AW15" s="88" t="s">
        <v>625</v>
      </c>
      <c r="AX15" s="9" t="s">
        <v>1002</v>
      </c>
    </row>
    <row r="16" spans="1:50" s="10" customFormat="1" ht="90" customHeight="1" x14ac:dyDescent="0.25">
      <c r="A16" s="9">
        <v>551121</v>
      </c>
      <c r="B16" s="37" t="s">
        <v>215</v>
      </c>
      <c r="C16" s="9" t="s">
        <v>350</v>
      </c>
      <c r="D16" s="9">
        <v>151</v>
      </c>
      <c r="E16" s="9">
        <v>173</v>
      </c>
      <c r="F16" s="86"/>
      <c r="G16" s="11"/>
      <c r="H16" s="11"/>
      <c r="I16" s="86" t="s">
        <v>640</v>
      </c>
      <c r="J16" s="86" t="s">
        <v>646</v>
      </c>
      <c r="K16" s="14" t="s">
        <v>705</v>
      </c>
      <c r="L16" s="86"/>
      <c r="M16" s="11"/>
      <c r="N16" s="11"/>
      <c r="O16" s="86" t="s">
        <v>640</v>
      </c>
      <c r="P16" s="86" t="s">
        <v>646</v>
      </c>
      <c r="Q16" s="14" t="s">
        <v>705</v>
      </c>
      <c r="R16" s="9"/>
      <c r="S16" s="11">
        <v>1638</v>
      </c>
      <c r="T16" s="9">
        <v>0</v>
      </c>
      <c r="U16" s="86" t="s">
        <v>640</v>
      </c>
      <c r="V16" s="86" t="s">
        <v>646</v>
      </c>
      <c r="W16" s="14" t="s">
        <v>641</v>
      </c>
      <c r="X16" s="86" t="s">
        <v>625</v>
      </c>
      <c r="Y16" s="9">
        <v>0</v>
      </c>
      <c r="Z16" s="9"/>
      <c r="AA16" s="86" t="s">
        <v>640</v>
      </c>
      <c r="AB16" s="86" t="s">
        <v>646</v>
      </c>
      <c r="AC16" s="14" t="s">
        <v>723</v>
      </c>
      <c r="AD16" s="86" t="s">
        <v>637</v>
      </c>
      <c r="AE16" s="9">
        <v>1125</v>
      </c>
      <c r="AF16" s="9"/>
      <c r="AG16" s="86" t="s">
        <v>640</v>
      </c>
      <c r="AH16" s="86" t="s">
        <v>646</v>
      </c>
      <c r="AI16" s="14" t="s">
        <v>723</v>
      </c>
      <c r="AJ16" s="86" t="s">
        <v>795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9"/>
      <c r="AT16" s="86" t="s">
        <v>640</v>
      </c>
      <c r="AU16" s="86" t="s">
        <v>646</v>
      </c>
      <c r="AV16" s="208" t="s">
        <v>647</v>
      </c>
      <c r="AW16" s="210"/>
      <c r="AX16" s="9"/>
    </row>
    <row r="17" spans="1:50" s="8" customFormat="1" ht="45" x14ac:dyDescent="0.25">
      <c r="A17" s="56">
        <v>551155</v>
      </c>
      <c r="B17" s="72" t="s">
        <v>334</v>
      </c>
      <c r="C17" s="56" t="s">
        <v>350</v>
      </c>
      <c r="D17" s="56">
        <v>260</v>
      </c>
      <c r="E17" s="56">
        <v>282</v>
      </c>
      <c r="F17" s="57"/>
      <c r="G17" s="11"/>
      <c r="H17" s="11"/>
      <c r="I17" s="139" t="s">
        <v>640</v>
      </c>
      <c r="J17" s="139" t="s">
        <v>646</v>
      </c>
      <c r="K17" s="14" t="s">
        <v>705</v>
      </c>
      <c r="L17" s="139"/>
      <c r="M17" s="11"/>
      <c r="N17" s="11"/>
      <c r="O17" s="139" t="s">
        <v>640</v>
      </c>
      <c r="P17" s="139" t="s">
        <v>646</v>
      </c>
      <c r="Q17" s="14" t="s">
        <v>705</v>
      </c>
      <c r="R17" s="139"/>
      <c r="S17" s="11">
        <v>2424</v>
      </c>
      <c r="T17" s="11">
        <v>340</v>
      </c>
      <c r="U17" s="139" t="s">
        <v>640</v>
      </c>
      <c r="V17" s="139" t="s">
        <v>646</v>
      </c>
      <c r="W17" s="14" t="s">
        <v>641</v>
      </c>
      <c r="X17" s="139" t="s">
        <v>625</v>
      </c>
      <c r="Y17" s="9">
        <v>0</v>
      </c>
      <c r="Z17" s="9"/>
      <c r="AA17" s="139" t="s">
        <v>640</v>
      </c>
      <c r="AB17" s="139" t="s">
        <v>646</v>
      </c>
      <c r="AC17" s="14" t="s">
        <v>723</v>
      </c>
      <c r="AD17" s="139" t="s">
        <v>637</v>
      </c>
      <c r="AE17" s="11">
        <v>3650</v>
      </c>
      <c r="AF17" s="6"/>
      <c r="AG17" s="139" t="s">
        <v>640</v>
      </c>
      <c r="AH17" s="139" t="s">
        <v>646</v>
      </c>
      <c r="AI17" s="14" t="s">
        <v>723</v>
      </c>
      <c r="AJ17" s="139" t="s">
        <v>795</v>
      </c>
      <c r="AK17" s="208" t="s">
        <v>624</v>
      </c>
      <c r="AL17" s="209"/>
      <c r="AM17" s="209"/>
      <c r="AN17" s="209"/>
      <c r="AO17" s="209"/>
      <c r="AP17" s="210"/>
      <c r="AQ17" s="6"/>
      <c r="AR17" s="6"/>
      <c r="AS17" s="14" t="s">
        <v>675</v>
      </c>
      <c r="AT17" s="139" t="s">
        <v>640</v>
      </c>
      <c r="AU17" s="139" t="s">
        <v>646</v>
      </c>
      <c r="AV17" s="139" t="s">
        <v>642</v>
      </c>
      <c r="AW17" s="139" t="s">
        <v>625</v>
      </c>
      <c r="AX17" s="31" t="s">
        <v>1127</v>
      </c>
    </row>
    <row r="18" spans="1:50" s="8" customFormat="1" ht="64.5" customHeight="1" x14ac:dyDescent="0.25">
      <c r="A18" s="9">
        <v>551163</v>
      </c>
      <c r="B18" s="37" t="s">
        <v>319</v>
      </c>
      <c r="C18" s="9" t="s">
        <v>350</v>
      </c>
      <c r="D18" s="9">
        <v>211</v>
      </c>
      <c r="E18" s="9">
        <v>247</v>
      </c>
      <c r="F18" s="140"/>
      <c r="G18" s="11"/>
      <c r="H18" s="11"/>
      <c r="I18" s="140" t="s">
        <v>640</v>
      </c>
      <c r="J18" s="140" t="s">
        <v>646</v>
      </c>
      <c r="K18" s="14" t="s">
        <v>705</v>
      </c>
      <c r="L18" s="140"/>
      <c r="M18" s="11"/>
      <c r="N18" s="11"/>
      <c r="O18" s="140" t="s">
        <v>640</v>
      </c>
      <c r="P18" s="140" t="s">
        <v>646</v>
      </c>
      <c r="Q18" s="14" t="s">
        <v>705</v>
      </c>
      <c r="R18" s="6"/>
      <c r="S18" s="11">
        <v>2019</v>
      </c>
      <c r="T18" s="11">
        <v>0</v>
      </c>
      <c r="U18" s="140" t="s">
        <v>640</v>
      </c>
      <c r="V18" s="140" t="s">
        <v>646</v>
      </c>
      <c r="W18" s="14" t="s">
        <v>641</v>
      </c>
      <c r="X18" s="140" t="s">
        <v>625</v>
      </c>
      <c r="Y18" s="11">
        <v>0</v>
      </c>
      <c r="Z18" s="6"/>
      <c r="AA18" s="140" t="s">
        <v>640</v>
      </c>
      <c r="AB18" s="140" t="s">
        <v>646</v>
      </c>
      <c r="AC18" s="14" t="s">
        <v>723</v>
      </c>
      <c r="AD18" s="140" t="s">
        <v>637</v>
      </c>
      <c r="AE18" s="6"/>
      <c r="AF18" s="6"/>
      <c r="AG18" s="140" t="s">
        <v>640</v>
      </c>
      <c r="AH18" s="140" t="s">
        <v>646</v>
      </c>
      <c r="AI18" s="14" t="s">
        <v>685</v>
      </c>
      <c r="AJ18" s="14" t="s">
        <v>684</v>
      </c>
      <c r="AK18" s="208" t="s">
        <v>624</v>
      </c>
      <c r="AL18" s="209"/>
      <c r="AM18" s="209"/>
      <c r="AN18" s="209"/>
      <c r="AO18" s="209"/>
      <c r="AP18" s="210"/>
      <c r="AQ18" s="6"/>
      <c r="AR18" s="6"/>
      <c r="AS18" s="14" t="s">
        <v>675</v>
      </c>
      <c r="AT18" s="140" t="s">
        <v>640</v>
      </c>
      <c r="AU18" s="140" t="s">
        <v>646</v>
      </c>
      <c r="AV18" s="140" t="s">
        <v>642</v>
      </c>
      <c r="AW18" s="140" t="s">
        <v>625</v>
      </c>
      <c r="AX18" s="6" t="s">
        <v>1130</v>
      </c>
    </row>
    <row r="19" spans="1:50" s="8" customFormat="1" ht="45" x14ac:dyDescent="0.25">
      <c r="A19" s="9">
        <v>536946</v>
      </c>
      <c r="B19" s="37" t="s">
        <v>83</v>
      </c>
      <c r="C19" s="9" t="s">
        <v>350</v>
      </c>
      <c r="D19" s="9">
        <v>87</v>
      </c>
      <c r="E19" s="9">
        <v>66</v>
      </c>
      <c r="F19" s="65"/>
      <c r="G19" s="11"/>
      <c r="H19" s="11"/>
      <c r="I19" s="65" t="s">
        <v>640</v>
      </c>
      <c r="J19" s="65" t="s">
        <v>646</v>
      </c>
      <c r="K19" s="14" t="s">
        <v>705</v>
      </c>
      <c r="L19" s="9"/>
      <c r="M19" s="9"/>
      <c r="N19" s="9"/>
      <c r="O19" s="65" t="s">
        <v>640</v>
      </c>
      <c r="P19" s="65" t="s">
        <v>646</v>
      </c>
      <c r="Q19" s="14" t="s">
        <v>705</v>
      </c>
      <c r="R19" s="65"/>
      <c r="S19" s="11">
        <v>741</v>
      </c>
      <c r="T19" s="11">
        <v>0</v>
      </c>
      <c r="U19" s="65" t="s">
        <v>640</v>
      </c>
      <c r="V19" s="65" t="s">
        <v>646</v>
      </c>
      <c r="W19" s="14" t="s">
        <v>641</v>
      </c>
      <c r="X19" s="65" t="s">
        <v>625</v>
      </c>
      <c r="Y19" s="11">
        <v>1790</v>
      </c>
      <c r="Z19" s="6"/>
      <c r="AA19" s="65" t="s">
        <v>640</v>
      </c>
      <c r="AB19" s="65" t="s">
        <v>646</v>
      </c>
      <c r="AC19" s="14" t="s">
        <v>723</v>
      </c>
      <c r="AD19" s="14" t="s">
        <v>625</v>
      </c>
      <c r="AE19" s="73">
        <v>920</v>
      </c>
      <c r="AF19" s="6"/>
      <c r="AG19" s="65" t="s">
        <v>640</v>
      </c>
      <c r="AH19" s="65" t="s">
        <v>646</v>
      </c>
      <c r="AI19" s="14" t="s">
        <v>723</v>
      </c>
      <c r="AJ19" s="14" t="s">
        <v>795</v>
      </c>
      <c r="AK19" s="208" t="s">
        <v>624</v>
      </c>
      <c r="AL19" s="209"/>
      <c r="AM19" s="209"/>
      <c r="AN19" s="209"/>
      <c r="AO19" s="209"/>
      <c r="AP19" s="210"/>
      <c r="AQ19" s="6"/>
      <c r="AR19" s="6"/>
      <c r="AS19" s="14" t="s">
        <v>675</v>
      </c>
      <c r="AT19" s="65" t="s">
        <v>640</v>
      </c>
      <c r="AU19" s="65" t="s">
        <v>646</v>
      </c>
      <c r="AV19" s="65" t="s">
        <v>642</v>
      </c>
      <c r="AW19" s="65" t="s">
        <v>625</v>
      </c>
      <c r="AX19" s="31" t="s">
        <v>764</v>
      </c>
    </row>
    <row r="20" spans="1:50" s="8" customFormat="1" x14ac:dyDescent="0.25">
      <c r="A20" s="56">
        <v>551201</v>
      </c>
      <c r="B20" s="72" t="s">
        <v>321</v>
      </c>
      <c r="C20" s="56" t="s">
        <v>350</v>
      </c>
      <c r="D20" s="56">
        <v>1338</v>
      </c>
      <c r="E20" s="56">
        <v>539</v>
      </c>
      <c r="F20" s="57"/>
      <c r="G20" s="11"/>
      <c r="H20" s="11"/>
      <c r="I20" s="11"/>
      <c r="J20" s="11"/>
      <c r="K20" s="65"/>
      <c r="L20" s="65"/>
      <c r="M20" s="11"/>
      <c r="N20" s="11"/>
      <c r="O20" s="11"/>
      <c r="P20" s="11"/>
      <c r="Q20" s="65"/>
      <c r="R20" s="6"/>
      <c r="S20" s="11"/>
      <c r="T20" s="6"/>
      <c r="U20" s="6"/>
      <c r="V20" s="6"/>
      <c r="W20" s="6"/>
      <c r="X20" s="65"/>
      <c r="Y20" s="6"/>
      <c r="Z20" s="6"/>
      <c r="AA20" s="6"/>
      <c r="AB20" s="6"/>
      <c r="AC20" s="6"/>
      <c r="AD20" s="65"/>
      <c r="AE20" s="6"/>
      <c r="AF20" s="6"/>
      <c r="AG20" s="6"/>
      <c r="AH20" s="6"/>
      <c r="AI20" s="6"/>
      <c r="AJ20" s="6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5"/>
      <c r="AX20" s="6"/>
    </row>
    <row r="21" spans="1:50" s="8" customFormat="1" ht="59.45" customHeight="1" x14ac:dyDescent="0.25">
      <c r="A21" s="9">
        <v>560405</v>
      </c>
      <c r="B21" s="37" t="s">
        <v>558</v>
      </c>
      <c r="C21" s="9" t="s">
        <v>350</v>
      </c>
      <c r="D21" s="9">
        <v>141</v>
      </c>
      <c r="E21" s="9">
        <v>158</v>
      </c>
      <c r="F21" s="86"/>
      <c r="G21" s="11">
        <v>330</v>
      </c>
      <c r="H21" s="11">
        <v>330</v>
      </c>
      <c r="I21" s="86" t="s">
        <v>640</v>
      </c>
      <c r="J21" s="86" t="s">
        <v>646</v>
      </c>
      <c r="K21" s="14" t="s">
        <v>723</v>
      </c>
      <c r="L21" s="6" t="s">
        <v>952</v>
      </c>
      <c r="M21" s="11">
        <v>0</v>
      </c>
      <c r="N21" s="11">
        <v>0</v>
      </c>
      <c r="O21" s="86" t="s">
        <v>640</v>
      </c>
      <c r="P21" s="86" t="s">
        <v>646</v>
      </c>
      <c r="Q21" s="14" t="s">
        <v>723</v>
      </c>
      <c r="R21" s="6" t="s">
        <v>952</v>
      </c>
      <c r="S21" s="11">
        <v>633</v>
      </c>
      <c r="T21" s="11">
        <v>385</v>
      </c>
      <c r="U21" s="86" t="s">
        <v>640</v>
      </c>
      <c r="V21" s="86" t="s">
        <v>646</v>
      </c>
      <c r="W21" s="14" t="s">
        <v>641</v>
      </c>
      <c r="X21" s="86" t="s">
        <v>625</v>
      </c>
      <c r="Y21" s="11">
        <v>3709</v>
      </c>
      <c r="Z21" s="6"/>
      <c r="AA21" s="86" t="s">
        <v>640</v>
      </c>
      <c r="AB21" s="86" t="s">
        <v>646</v>
      </c>
      <c r="AC21" s="14" t="s">
        <v>723</v>
      </c>
      <c r="AD21" s="14" t="s">
        <v>795</v>
      </c>
      <c r="AE21" s="11">
        <v>1839</v>
      </c>
      <c r="AF21" s="6"/>
      <c r="AG21" s="86" t="s">
        <v>640</v>
      </c>
      <c r="AH21" s="86" t="s">
        <v>646</v>
      </c>
      <c r="AI21" s="14" t="s">
        <v>723</v>
      </c>
      <c r="AJ21" s="14" t="s">
        <v>795</v>
      </c>
      <c r="AK21" s="208" t="s">
        <v>624</v>
      </c>
      <c r="AL21" s="209"/>
      <c r="AM21" s="209"/>
      <c r="AN21" s="209"/>
      <c r="AO21" s="209"/>
      <c r="AP21" s="210"/>
      <c r="AQ21" s="6"/>
      <c r="AR21" s="6"/>
      <c r="AS21" s="14" t="s">
        <v>887</v>
      </c>
      <c r="AT21" s="86" t="s">
        <v>640</v>
      </c>
      <c r="AU21" s="86" t="s">
        <v>646</v>
      </c>
      <c r="AV21" s="86" t="s">
        <v>642</v>
      </c>
      <c r="AW21" s="86" t="s">
        <v>625</v>
      </c>
      <c r="AX21" s="6" t="s">
        <v>809</v>
      </c>
    </row>
    <row r="22" spans="1:50" s="8" customFormat="1" ht="45" x14ac:dyDescent="0.25">
      <c r="A22" s="9">
        <v>551261</v>
      </c>
      <c r="B22" s="37" t="s">
        <v>322</v>
      </c>
      <c r="C22" s="9" t="s">
        <v>350</v>
      </c>
      <c r="D22" s="9">
        <v>231</v>
      </c>
      <c r="E22" s="9">
        <v>263</v>
      </c>
      <c r="F22" s="137"/>
      <c r="G22" s="11"/>
      <c r="H22" s="11"/>
      <c r="I22" s="137" t="s">
        <v>640</v>
      </c>
      <c r="J22" s="137" t="s">
        <v>646</v>
      </c>
      <c r="K22" s="14" t="s">
        <v>705</v>
      </c>
      <c r="L22" s="9"/>
      <c r="M22" s="9"/>
      <c r="N22" s="9"/>
      <c r="O22" s="137" t="s">
        <v>640</v>
      </c>
      <c r="P22" s="137" t="s">
        <v>646</v>
      </c>
      <c r="Q22" s="14" t="s">
        <v>705</v>
      </c>
      <c r="R22" s="6"/>
      <c r="S22" s="11">
        <v>2207</v>
      </c>
      <c r="T22" s="11">
        <v>0</v>
      </c>
      <c r="U22" s="137" t="s">
        <v>640</v>
      </c>
      <c r="V22" s="137" t="s">
        <v>646</v>
      </c>
      <c r="W22" s="14" t="s">
        <v>641</v>
      </c>
      <c r="X22" s="137" t="s">
        <v>625</v>
      </c>
      <c r="Y22" s="11">
        <v>4194</v>
      </c>
      <c r="Z22" s="6"/>
      <c r="AA22" s="137" t="s">
        <v>640</v>
      </c>
      <c r="AB22" s="137" t="s">
        <v>646</v>
      </c>
      <c r="AC22" s="14" t="s">
        <v>723</v>
      </c>
      <c r="AD22" s="14" t="s">
        <v>795</v>
      </c>
      <c r="AE22" s="11"/>
      <c r="AF22" s="6"/>
      <c r="AG22" s="137" t="s">
        <v>640</v>
      </c>
      <c r="AH22" s="137" t="s">
        <v>646</v>
      </c>
      <c r="AI22" s="14" t="s">
        <v>685</v>
      </c>
      <c r="AJ22" s="14" t="s">
        <v>684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14" t="s">
        <v>675</v>
      </c>
      <c r="AT22" s="137" t="s">
        <v>640</v>
      </c>
      <c r="AU22" s="137" t="s">
        <v>646</v>
      </c>
      <c r="AV22" s="137" t="s">
        <v>642</v>
      </c>
      <c r="AW22" s="137" t="s">
        <v>625</v>
      </c>
      <c r="AX22" s="6" t="s">
        <v>931</v>
      </c>
    </row>
    <row r="23" spans="1:50" s="8" customFormat="1" ht="30" x14ac:dyDescent="0.25">
      <c r="A23" s="9">
        <v>536954</v>
      </c>
      <c r="B23" s="37" t="s">
        <v>86</v>
      </c>
      <c r="C23" s="9" t="s">
        <v>350</v>
      </c>
      <c r="D23" s="9">
        <v>75</v>
      </c>
      <c r="E23" s="9">
        <v>50</v>
      </c>
      <c r="F23" s="65"/>
      <c r="G23" s="11"/>
      <c r="H23" s="11"/>
      <c r="I23" s="65" t="s">
        <v>640</v>
      </c>
      <c r="J23" s="65" t="s">
        <v>646</v>
      </c>
      <c r="K23" s="14" t="s">
        <v>705</v>
      </c>
      <c r="L23" s="9"/>
      <c r="M23" s="9"/>
      <c r="N23" s="9"/>
      <c r="O23" s="65" t="s">
        <v>640</v>
      </c>
      <c r="P23" s="65" t="s">
        <v>646</v>
      </c>
      <c r="Q23" s="14" t="s">
        <v>705</v>
      </c>
      <c r="R23" s="6"/>
      <c r="S23" s="11">
        <v>543</v>
      </c>
      <c r="T23" s="11">
        <v>0</v>
      </c>
      <c r="U23" s="65" t="s">
        <v>640</v>
      </c>
      <c r="V23" s="65" t="s">
        <v>646</v>
      </c>
      <c r="W23" s="14" t="s">
        <v>641</v>
      </c>
      <c r="X23" s="65" t="s">
        <v>625</v>
      </c>
      <c r="Y23" s="11">
        <v>0</v>
      </c>
      <c r="Z23" s="6"/>
      <c r="AA23" s="65" t="s">
        <v>640</v>
      </c>
      <c r="AB23" s="65" t="s">
        <v>646</v>
      </c>
      <c r="AC23" s="14" t="s">
        <v>685</v>
      </c>
      <c r="AD23" s="14" t="s">
        <v>684</v>
      </c>
      <c r="AE23" s="11"/>
      <c r="AF23" s="6"/>
      <c r="AG23" s="65" t="s">
        <v>640</v>
      </c>
      <c r="AH23" s="65" t="s">
        <v>646</v>
      </c>
      <c r="AI23" s="14" t="s">
        <v>685</v>
      </c>
      <c r="AJ23" s="14" t="s">
        <v>684</v>
      </c>
      <c r="AK23" s="208" t="s">
        <v>624</v>
      </c>
      <c r="AL23" s="209"/>
      <c r="AM23" s="209"/>
      <c r="AN23" s="209"/>
      <c r="AO23" s="209"/>
      <c r="AP23" s="210"/>
      <c r="AQ23" s="6"/>
      <c r="AR23" s="6"/>
      <c r="AS23" s="14" t="s">
        <v>665</v>
      </c>
      <c r="AT23" s="65" t="s">
        <v>640</v>
      </c>
      <c r="AU23" s="65" t="s">
        <v>646</v>
      </c>
      <c r="AV23" s="65" t="s">
        <v>642</v>
      </c>
      <c r="AW23" s="65" t="s">
        <v>625</v>
      </c>
      <c r="AX23" s="6" t="s">
        <v>718</v>
      </c>
    </row>
    <row r="24" spans="1:50" s="8" customFormat="1" ht="63.95" customHeight="1" x14ac:dyDescent="0.25">
      <c r="A24" s="9">
        <v>536555</v>
      </c>
      <c r="B24" s="37" t="s">
        <v>93</v>
      </c>
      <c r="C24" s="9" t="s">
        <v>350</v>
      </c>
      <c r="D24" s="9">
        <v>137</v>
      </c>
      <c r="E24" s="9">
        <v>153</v>
      </c>
      <c r="F24" s="86"/>
      <c r="G24" s="11"/>
      <c r="H24" s="11"/>
      <c r="I24" s="86" t="s">
        <v>640</v>
      </c>
      <c r="J24" s="86" t="s">
        <v>646</v>
      </c>
      <c r="K24" s="14" t="s">
        <v>705</v>
      </c>
      <c r="L24" s="86"/>
      <c r="M24" s="11"/>
      <c r="N24" s="11"/>
      <c r="O24" s="86" t="s">
        <v>640</v>
      </c>
      <c r="P24" s="86" t="s">
        <v>646</v>
      </c>
      <c r="Q24" s="14" t="s">
        <v>705</v>
      </c>
      <c r="R24" s="86"/>
      <c r="S24" s="11">
        <v>2046</v>
      </c>
      <c r="T24" s="11">
        <v>0</v>
      </c>
      <c r="U24" s="86" t="s">
        <v>640</v>
      </c>
      <c r="V24" s="86" t="s">
        <v>646</v>
      </c>
      <c r="W24" s="14" t="s">
        <v>641</v>
      </c>
      <c r="X24" s="86" t="s">
        <v>625</v>
      </c>
      <c r="Y24" s="11">
        <v>0</v>
      </c>
      <c r="Z24" s="6"/>
      <c r="AA24" s="86" t="s">
        <v>640</v>
      </c>
      <c r="AB24" s="86" t="s">
        <v>646</v>
      </c>
      <c r="AC24" s="14" t="s">
        <v>685</v>
      </c>
      <c r="AD24" s="14" t="s">
        <v>684</v>
      </c>
      <c r="AE24" s="11"/>
      <c r="AF24" s="6"/>
      <c r="AG24" s="86" t="s">
        <v>640</v>
      </c>
      <c r="AH24" s="86" t="s">
        <v>646</v>
      </c>
      <c r="AI24" s="14" t="s">
        <v>685</v>
      </c>
      <c r="AJ24" s="14" t="s">
        <v>684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14" t="s">
        <v>719</v>
      </c>
      <c r="AT24" s="86" t="s">
        <v>640</v>
      </c>
      <c r="AU24" s="86" t="s">
        <v>646</v>
      </c>
      <c r="AV24" s="86" t="s">
        <v>642</v>
      </c>
      <c r="AW24" s="86" t="s">
        <v>625</v>
      </c>
      <c r="AX24" s="6"/>
    </row>
    <row r="25" spans="1:50" s="92" customFormat="1" ht="105" x14ac:dyDescent="0.25">
      <c r="A25" s="79">
        <v>560391</v>
      </c>
      <c r="B25" s="85" t="s">
        <v>550</v>
      </c>
      <c r="C25" s="79" t="s">
        <v>350</v>
      </c>
      <c r="D25" s="79">
        <v>43</v>
      </c>
      <c r="E25" s="79">
        <v>9</v>
      </c>
      <c r="F25" s="80" t="s">
        <v>621</v>
      </c>
      <c r="G25" s="81"/>
      <c r="H25" s="81"/>
      <c r="I25" s="80" t="s">
        <v>640</v>
      </c>
      <c r="J25" s="80" t="s">
        <v>646</v>
      </c>
      <c r="K25" s="83" t="s">
        <v>705</v>
      </c>
      <c r="L25" s="79"/>
      <c r="M25" s="79"/>
      <c r="N25" s="79"/>
      <c r="O25" s="80" t="s">
        <v>640</v>
      </c>
      <c r="P25" s="80" t="s">
        <v>646</v>
      </c>
      <c r="Q25" s="83" t="s">
        <v>705</v>
      </c>
      <c r="R25" s="79"/>
      <c r="S25" s="81">
        <v>456</v>
      </c>
      <c r="T25" s="81">
        <v>0</v>
      </c>
      <c r="U25" s="83" t="s">
        <v>950</v>
      </c>
      <c r="V25" s="80" t="s">
        <v>646</v>
      </c>
      <c r="W25" s="83" t="s">
        <v>641</v>
      </c>
      <c r="X25" s="80" t="s">
        <v>625</v>
      </c>
      <c r="Y25" s="81">
        <v>0</v>
      </c>
      <c r="Z25" s="90"/>
      <c r="AA25" s="83" t="s">
        <v>689</v>
      </c>
      <c r="AB25" s="80" t="s">
        <v>646</v>
      </c>
      <c r="AC25" s="83" t="s">
        <v>685</v>
      </c>
      <c r="AD25" s="83" t="s">
        <v>625</v>
      </c>
      <c r="AE25" s="81">
        <v>0</v>
      </c>
      <c r="AF25" s="90"/>
      <c r="AG25" s="83" t="s">
        <v>951</v>
      </c>
      <c r="AH25" s="80" t="s">
        <v>646</v>
      </c>
      <c r="AI25" s="83" t="s">
        <v>685</v>
      </c>
      <c r="AJ25" s="83" t="s">
        <v>625</v>
      </c>
      <c r="AK25" s="215" t="s">
        <v>624</v>
      </c>
      <c r="AL25" s="217"/>
      <c r="AM25" s="217"/>
      <c r="AN25" s="217"/>
      <c r="AO25" s="217"/>
      <c r="AP25" s="216"/>
      <c r="AQ25" s="215" t="s">
        <v>624</v>
      </c>
      <c r="AR25" s="217"/>
      <c r="AS25" s="217"/>
      <c r="AT25" s="217"/>
      <c r="AU25" s="217"/>
      <c r="AV25" s="217"/>
      <c r="AW25" s="216"/>
      <c r="AX25" s="91" t="s">
        <v>737</v>
      </c>
    </row>
    <row r="26" spans="1:50" s="8" customFormat="1" ht="45" x14ac:dyDescent="0.25">
      <c r="A26" s="9">
        <v>536750</v>
      </c>
      <c r="B26" s="37" t="s">
        <v>184</v>
      </c>
      <c r="C26" s="9" t="s">
        <v>350</v>
      </c>
      <c r="D26" s="9">
        <v>111</v>
      </c>
      <c r="E26" s="9">
        <v>115</v>
      </c>
      <c r="F26" s="65"/>
      <c r="G26" s="11"/>
      <c r="H26" s="11"/>
      <c r="I26" s="65" t="s">
        <v>640</v>
      </c>
      <c r="J26" s="65" t="s">
        <v>646</v>
      </c>
      <c r="K26" s="65" t="s">
        <v>705</v>
      </c>
      <c r="L26" s="65"/>
      <c r="M26" s="11"/>
      <c r="N26" s="11"/>
      <c r="O26" s="65" t="s">
        <v>640</v>
      </c>
      <c r="P26" s="65" t="s">
        <v>646</v>
      </c>
      <c r="Q26" s="65" t="s">
        <v>705</v>
      </c>
      <c r="R26" s="6"/>
      <c r="S26" s="11">
        <v>520</v>
      </c>
      <c r="T26" s="11">
        <v>0</v>
      </c>
      <c r="U26" s="65" t="s">
        <v>640</v>
      </c>
      <c r="V26" s="65" t="s">
        <v>646</v>
      </c>
      <c r="W26" s="14" t="s">
        <v>641</v>
      </c>
      <c r="X26" s="65" t="s">
        <v>625</v>
      </c>
      <c r="Y26" s="11">
        <v>0</v>
      </c>
      <c r="Z26" s="6"/>
      <c r="AA26" s="65" t="s">
        <v>640</v>
      </c>
      <c r="AB26" s="65" t="s">
        <v>646</v>
      </c>
      <c r="AC26" s="14" t="s">
        <v>685</v>
      </c>
      <c r="AD26" s="14" t="s">
        <v>684</v>
      </c>
      <c r="AE26" s="11">
        <v>735</v>
      </c>
      <c r="AF26" s="6"/>
      <c r="AG26" s="65" t="s">
        <v>640</v>
      </c>
      <c r="AH26" s="65" t="s">
        <v>646</v>
      </c>
      <c r="AI26" s="65" t="s">
        <v>723</v>
      </c>
      <c r="AJ26" s="65" t="s">
        <v>795</v>
      </c>
      <c r="AK26" s="208" t="s">
        <v>624</v>
      </c>
      <c r="AL26" s="209"/>
      <c r="AM26" s="209"/>
      <c r="AN26" s="209"/>
      <c r="AO26" s="209"/>
      <c r="AP26" s="210"/>
      <c r="AQ26" s="6"/>
      <c r="AR26" s="6"/>
      <c r="AS26" s="14" t="s">
        <v>675</v>
      </c>
      <c r="AT26" s="65" t="s">
        <v>640</v>
      </c>
      <c r="AU26" s="65" t="s">
        <v>646</v>
      </c>
      <c r="AV26" s="65" t="s">
        <v>642</v>
      </c>
      <c r="AW26" s="65" t="s">
        <v>625</v>
      </c>
      <c r="AX26" s="6" t="s">
        <v>902</v>
      </c>
    </row>
    <row r="27" spans="1:50" s="8" customFormat="1" ht="30" customHeight="1" x14ac:dyDescent="0.25">
      <c r="A27" s="9">
        <v>536831</v>
      </c>
      <c r="B27" s="37" t="s">
        <v>189</v>
      </c>
      <c r="C27" s="9" t="s">
        <v>350</v>
      </c>
      <c r="D27" s="9">
        <v>84</v>
      </c>
      <c r="E27" s="9">
        <v>61</v>
      </c>
      <c r="F27" s="65"/>
      <c r="G27" s="11"/>
      <c r="H27" s="11"/>
      <c r="I27" s="65" t="s">
        <v>640</v>
      </c>
      <c r="J27" s="65" t="s">
        <v>646</v>
      </c>
      <c r="K27" s="65" t="s">
        <v>705</v>
      </c>
      <c r="L27" s="65"/>
      <c r="M27" s="11"/>
      <c r="N27" s="11"/>
      <c r="O27" s="65" t="s">
        <v>640</v>
      </c>
      <c r="P27" s="65" t="s">
        <v>646</v>
      </c>
      <c r="Q27" s="65" t="s">
        <v>705</v>
      </c>
      <c r="R27" s="6"/>
      <c r="S27" s="11">
        <v>513</v>
      </c>
      <c r="T27" s="11">
        <v>0</v>
      </c>
      <c r="U27" s="65" t="s">
        <v>640</v>
      </c>
      <c r="V27" s="65" t="s">
        <v>646</v>
      </c>
      <c r="W27" s="14" t="s">
        <v>641</v>
      </c>
      <c r="X27" s="65" t="s">
        <v>625</v>
      </c>
      <c r="Y27" s="11">
        <v>1520</v>
      </c>
      <c r="Z27" s="6"/>
      <c r="AA27" s="65" t="s">
        <v>640</v>
      </c>
      <c r="AB27" s="65" t="s">
        <v>646</v>
      </c>
      <c r="AC27" s="65" t="s">
        <v>723</v>
      </c>
      <c r="AD27" s="65" t="s">
        <v>796</v>
      </c>
      <c r="AE27" s="11">
        <v>1297</v>
      </c>
      <c r="AF27" s="6"/>
      <c r="AG27" s="65" t="s">
        <v>640</v>
      </c>
      <c r="AH27" s="65" t="s">
        <v>646</v>
      </c>
      <c r="AI27" s="65" t="s">
        <v>723</v>
      </c>
      <c r="AJ27" s="14" t="s">
        <v>796</v>
      </c>
      <c r="AK27" s="208" t="s">
        <v>624</v>
      </c>
      <c r="AL27" s="209"/>
      <c r="AM27" s="209"/>
      <c r="AN27" s="209"/>
      <c r="AO27" s="209"/>
      <c r="AP27" s="210"/>
      <c r="AQ27" s="6"/>
      <c r="AR27" s="6"/>
      <c r="AS27" s="14" t="s">
        <v>665</v>
      </c>
      <c r="AT27" s="65" t="s">
        <v>640</v>
      </c>
      <c r="AU27" s="65" t="s">
        <v>646</v>
      </c>
      <c r="AV27" s="65" t="s">
        <v>642</v>
      </c>
      <c r="AW27" s="65" t="s">
        <v>625</v>
      </c>
      <c r="AX27" s="6" t="s">
        <v>876</v>
      </c>
    </row>
    <row r="28" spans="1:50" s="8" customFormat="1" ht="30" x14ac:dyDescent="0.25">
      <c r="A28" s="56">
        <v>551341</v>
      </c>
      <c r="B28" s="72" t="s">
        <v>424</v>
      </c>
      <c r="C28" s="56" t="s">
        <v>350</v>
      </c>
      <c r="D28" s="56">
        <v>271</v>
      </c>
      <c r="E28" s="56">
        <v>296</v>
      </c>
      <c r="F28" s="57"/>
      <c r="G28" s="11"/>
      <c r="H28" s="11"/>
      <c r="I28" s="140" t="s">
        <v>640</v>
      </c>
      <c r="J28" s="140" t="s">
        <v>646</v>
      </c>
      <c r="K28" s="140" t="s">
        <v>705</v>
      </c>
      <c r="L28" s="140"/>
      <c r="M28" s="11"/>
      <c r="N28" s="11"/>
      <c r="O28" s="140" t="s">
        <v>640</v>
      </c>
      <c r="P28" s="140" t="s">
        <v>646</v>
      </c>
      <c r="Q28" s="140" t="s">
        <v>705</v>
      </c>
      <c r="R28" s="6"/>
      <c r="S28" s="11">
        <v>2195</v>
      </c>
      <c r="T28" s="11">
        <v>246</v>
      </c>
      <c r="U28" s="140" t="s">
        <v>640</v>
      </c>
      <c r="V28" s="140" t="s">
        <v>646</v>
      </c>
      <c r="W28" s="14" t="s">
        <v>641</v>
      </c>
      <c r="X28" s="140" t="s">
        <v>625</v>
      </c>
      <c r="Y28" s="11">
        <v>0</v>
      </c>
      <c r="Z28" s="6"/>
      <c r="AA28" s="140" t="s">
        <v>640</v>
      </c>
      <c r="AB28" s="140" t="s">
        <v>646</v>
      </c>
      <c r="AC28" s="14" t="s">
        <v>685</v>
      </c>
      <c r="AD28" s="14" t="s">
        <v>684</v>
      </c>
      <c r="AE28" s="11">
        <v>0</v>
      </c>
      <c r="AF28" s="6"/>
      <c r="AG28" s="140" t="s">
        <v>640</v>
      </c>
      <c r="AH28" s="140" t="s">
        <v>646</v>
      </c>
      <c r="AI28" s="14" t="s">
        <v>685</v>
      </c>
      <c r="AJ28" s="14" t="s">
        <v>684</v>
      </c>
      <c r="AK28" s="208" t="s">
        <v>624</v>
      </c>
      <c r="AL28" s="209"/>
      <c r="AM28" s="209"/>
      <c r="AN28" s="209"/>
      <c r="AO28" s="209"/>
      <c r="AP28" s="210"/>
      <c r="AQ28" s="6"/>
      <c r="AR28" s="6"/>
      <c r="AS28" s="14" t="s">
        <v>1146</v>
      </c>
      <c r="AT28" s="140" t="s">
        <v>640</v>
      </c>
      <c r="AU28" s="140" t="s">
        <v>646</v>
      </c>
      <c r="AV28" s="140" t="s">
        <v>642</v>
      </c>
      <c r="AW28" s="140" t="s">
        <v>625</v>
      </c>
      <c r="AX28" s="6" t="s">
        <v>1160</v>
      </c>
    </row>
    <row r="29" spans="1:50" s="8" customFormat="1" x14ac:dyDescent="0.25">
      <c r="A29" s="56">
        <v>551384</v>
      </c>
      <c r="B29" s="72" t="s">
        <v>426</v>
      </c>
      <c r="C29" s="56" t="s">
        <v>350</v>
      </c>
      <c r="D29" s="56">
        <v>707</v>
      </c>
      <c r="E29" s="56">
        <v>482</v>
      </c>
      <c r="F29" s="57" t="s">
        <v>621</v>
      </c>
      <c r="G29" s="11"/>
      <c r="H29" s="11"/>
      <c r="I29" s="65"/>
      <c r="J29" s="65"/>
      <c r="K29" s="65"/>
      <c r="L29" s="65"/>
      <c r="M29" s="11"/>
      <c r="N29" s="11"/>
      <c r="O29" s="65"/>
      <c r="P29" s="65"/>
      <c r="Q29" s="65"/>
      <c r="R29" s="65"/>
      <c r="S29" s="11"/>
      <c r="T29" s="11"/>
      <c r="U29" s="65"/>
      <c r="V29" s="65"/>
      <c r="W29" s="65"/>
      <c r="X29" s="65"/>
      <c r="Y29" s="9"/>
      <c r="Z29" s="9"/>
      <c r="AA29" s="9"/>
      <c r="AB29" s="9"/>
      <c r="AC29" s="9"/>
      <c r="AD29" s="9"/>
      <c r="AE29" s="6"/>
      <c r="AF29" s="6"/>
      <c r="AG29" s="65"/>
      <c r="AH29" s="65"/>
      <c r="AI29" s="65"/>
      <c r="AJ29" s="65"/>
      <c r="AK29" s="9"/>
      <c r="AL29" s="9"/>
      <c r="AM29" s="9"/>
      <c r="AN29" s="9"/>
      <c r="AO29" s="9"/>
      <c r="AP29" s="9"/>
      <c r="AQ29" s="6"/>
      <c r="AR29" s="6"/>
      <c r="AS29" s="65"/>
      <c r="AT29" s="65"/>
      <c r="AU29" s="65"/>
      <c r="AV29" s="65"/>
      <c r="AW29" s="65"/>
      <c r="AX29" s="6"/>
    </row>
    <row r="30" spans="1:50" s="10" customFormat="1" ht="30" x14ac:dyDescent="0.25">
      <c r="A30" s="9">
        <v>551392</v>
      </c>
      <c r="B30" s="37" t="s">
        <v>427</v>
      </c>
      <c r="C30" s="9" t="s">
        <v>350</v>
      </c>
      <c r="D30" s="9">
        <v>279</v>
      </c>
      <c r="E30" s="9">
        <v>301</v>
      </c>
      <c r="F30" s="143"/>
      <c r="G30" s="9"/>
      <c r="H30" s="9"/>
      <c r="I30" s="143" t="s">
        <v>640</v>
      </c>
      <c r="J30" s="143" t="s">
        <v>646</v>
      </c>
      <c r="K30" s="143" t="s">
        <v>705</v>
      </c>
      <c r="L30" s="143"/>
      <c r="M30" s="11"/>
      <c r="N30" s="11"/>
      <c r="O30" s="143" t="s">
        <v>640</v>
      </c>
      <c r="P30" s="143" t="s">
        <v>646</v>
      </c>
      <c r="Q30" s="143" t="s">
        <v>705</v>
      </c>
      <c r="R30" s="9"/>
      <c r="S30" s="9">
        <v>2288</v>
      </c>
      <c r="T30" s="9">
        <v>0</v>
      </c>
      <c r="U30" s="143" t="s">
        <v>640</v>
      </c>
      <c r="V30" s="143" t="s">
        <v>646</v>
      </c>
      <c r="W30" s="14" t="s">
        <v>641</v>
      </c>
      <c r="X30" s="143" t="s">
        <v>625</v>
      </c>
      <c r="Y30" s="9">
        <v>0</v>
      </c>
      <c r="Z30" s="9"/>
      <c r="AA30" s="143" t="s">
        <v>640</v>
      </c>
      <c r="AB30" s="143" t="s">
        <v>646</v>
      </c>
      <c r="AC30" s="14" t="s">
        <v>723</v>
      </c>
      <c r="AD30" s="14" t="s">
        <v>637</v>
      </c>
      <c r="AE30" s="11">
        <v>0</v>
      </c>
      <c r="AF30" s="6"/>
      <c r="AG30" s="143" t="s">
        <v>640</v>
      </c>
      <c r="AH30" s="143" t="s">
        <v>646</v>
      </c>
      <c r="AI30" s="14" t="s">
        <v>685</v>
      </c>
      <c r="AJ30" s="14" t="s">
        <v>684</v>
      </c>
      <c r="AK30" s="208" t="s">
        <v>624</v>
      </c>
      <c r="AL30" s="209"/>
      <c r="AM30" s="209"/>
      <c r="AN30" s="209"/>
      <c r="AO30" s="209"/>
      <c r="AP30" s="210"/>
      <c r="AQ30" s="9"/>
      <c r="AR30" s="9"/>
      <c r="AS30" s="14" t="s">
        <v>1146</v>
      </c>
      <c r="AT30" s="143" t="s">
        <v>640</v>
      </c>
      <c r="AU30" s="143" t="s">
        <v>646</v>
      </c>
      <c r="AV30" s="143" t="s">
        <v>642</v>
      </c>
      <c r="AW30" s="143" t="s">
        <v>625</v>
      </c>
      <c r="AX30" s="9" t="s">
        <v>931</v>
      </c>
    </row>
    <row r="31" spans="1:50" s="10" customFormat="1" ht="45" x14ac:dyDescent="0.25">
      <c r="A31" s="9">
        <v>536539</v>
      </c>
      <c r="B31" s="37" t="s">
        <v>89</v>
      </c>
      <c r="C31" s="9" t="s">
        <v>350</v>
      </c>
      <c r="D31" s="9">
        <v>71</v>
      </c>
      <c r="E31" s="9">
        <v>44</v>
      </c>
      <c r="F31" s="65"/>
      <c r="G31" s="9"/>
      <c r="H31" s="9"/>
      <c r="I31" s="65" t="s">
        <v>640</v>
      </c>
      <c r="J31" s="65" t="s">
        <v>646</v>
      </c>
      <c r="K31" s="14" t="s">
        <v>711</v>
      </c>
      <c r="L31" s="9"/>
      <c r="M31" s="9"/>
      <c r="N31" s="9"/>
      <c r="O31" s="65" t="s">
        <v>640</v>
      </c>
      <c r="P31" s="65" t="s">
        <v>646</v>
      </c>
      <c r="Q31" s="14" t="s">
        <v>711</v>
      </c>
      <c r="R31" s="9"/>
      <c r="S31" s="9">
        <v>1128</v>
      </c>
      <c r="T31" s="9">
        <v>0</v>
      </c>
      <c r="U31" s="65" t="s">
        <v>640</v>
      </c>
      <c r="V31" s="65" t="s">
        <v>646</v>
      </c>
      <c r="W31" s="14" t="s">
        <v>641</v>
      </c>
      <c r="X31" s="65" t="s">
        <v>625</v>
      </c>
      <c r="Y31" s="9">
        <v>1914</v>
      </c>
      <c r="Z31" s="9"/>
      <c r="AA31" s="65" t="s">
        <v>640</v>
      </c>
      <c r="AB31" s="65" t="s">
        <v>646</v>
      </c>
      <c r="AC31" s="14" t="s">
        <v>723</v>
      </c>
      <c r="AD31" s="14" t="s">
        <v>625</v>
      </c>
      <c r="AE31" s="9">
        <v>811</v>
      </c>
      <c r="AF31" s="9"/>
      <c r="AG31" s="65" t="s">
        <v>640</v>
      </c>
      <c r="AH31" s="65" t="s">
        <v>646</v>
      </c>
      <c r="AI31" s="14" t="s">
        <v>723</v>
      </c>
      <c r="AJ31" s="14" t="s">
        <v>796</v>
      </c>
      <c r="AK31" s="208" t="s">
        <v>624</v>
      </c>
      <c r="AL31" s="209"/>
      <c r="AM31" s="209"/>
      <c r="AN31" s="209"/>
      <c r="AO31" s="209"/>
      <c r="AP31" s="210"/>
      <c r="AQ31" s="9"/>
      <c r="AR31" s="9"/>
      <c r="AS31" s="14" t="s">
        <v>675</v>
      </c>
      <c r="AT31" s="65" t="s">
        <v>640</v>
      </c>
      <c r="AU31" s="65" t="s">
        <v>646</v>
      </c>
      <c r="AV31" s="65" t="s">
        <v>642</v>
      </c>
      <c r="AW31" s="65" t="s">
        <v>625</v>
      </c>
      <c r="AX31" s="37" t="s">
        <v>750</v>
      </c>
    </row>
    <row r="32" spans="1:50" s="10" customFormat="1" ht="75" x14ac:dyDescent="0.25">
      <c r="A32" s="9">
        <v>551414</v>
      </c>
      <c r="B32" s="37" t="s">
        <v>366</v>
      </c>
      <c r="C32" s="9" t="s">
        <v>350</v>
      </c>
      <c r="D32" s="9">
        <v>260</v>
      </c>
      <c r="E32" s="9">
        <v>283</v>
      </c>
      <c r="F32" s="139"/>
      <c r="G32" s="9"/>
      <c r="H32" s="9"/>
      <c r="I32" s="139" t="s">
        <v>640</v>
      </c>
      <c r="J32" s="139" t="s">
        <v>646</v>
      </c>
      <c r="K32" s="14" t="s">
        <v>711</v>
      </c>
      <c r="L32" s="9"/>
      <c r="M32" s="9"/>
      <c r="N32" s="9"/>
      <c r="O32" s="139" t="s">
        <v>640</v>
      </c>
      <c r="P32" s="139" t="s">
        <v>646</v>
      </c>
      <c r="Q32" s="14" t="s">
        <v>711</v>
      </c>
      <c r="R32" s="9"/>
      <c r="S32" s="9">
        <v>1803</v>
      </c>
      <c r="T32" s="9">
        <v>0</v>
      </c>
      <c r="U32" s="139" t="s">
        <v>640</v>
      </c>
      <c r="V32" s="139" t="s">
        <v>646</v>
      </c>
      <c r="W32" s="14" t="s">
        <v>641</v>
      </c>
      <c r="X32" s="139" t="s">
        <v>625</v>
      </c>
      <c r="Y32" s="9">
        <v>0</v>
      </c>
      <c r="Z32" s="9"/>
      <c r="AA32" s="139" t="s">
        <v>640</v>
      </c>
      <c r="AB32" s="139" t="s">
        <v>646</v>
      </c>
      <c r="AC32" s="14" t="s">
        <v>723</v>
      </c>
      <c r="AD32" s="14" t="s">
        <v>716</v>
      </c>
      <c r="AE32" s="9">
        <v>1352</v>
      </c>
      <c r="AF32" s="9"/>
      <c r="AG32" s="139" t="s">
        <v>640</v>
      </c>
      <c r="AH32" s="139" t="s">
        <v>646</v>
      </c>
      <c r="AI32" s="14" t="s">
        <v>723</v>
      </c>
      <c r="AJ32" s="14" t="s">
        <v>796</v>
      </c>
      <c r="AK32" s="208" t="s">
        <v>624</v>
      </c>
      <c r="AL32" s="209"/>
      <c r="AM32" s="209"/>
      <c r="AN32" s="209"/>
      <c r="AO32" s="209"/>
      <c r="AP32" s="210"/>
      <c r="AQ32" s="9"/>
      <c r="AR32" s="9"/>
      <c r="AS32" s="14" t="s">
        <v>1128</v>
      </c>
      <c r="AT32" s="139" t="s">
        <v>640</v>
      </c>
      <c r="AU32" s="139" t="s">
        <v>646</v>
      </c>
      <c r="AV32" s="139" t="s">
        <v>642</v>
      </c>
      <c r="AW32" s="139" t="s">
        <v>625</v>
      </c>
      <c r="AX32" s="9" t="s">
        <v>1113</v>
      </c>
    </row>
    <row r="33" spans="1:50" s="10" customFormat="1" ht="68.45" customHeight="1" x14ac:dyDescent="0.25">
      <c r="A33" s="9">
        <v>536563</v>
      </c>
      <c r="B33" s="37" t="s">
        <v>95</v>
      </c>
      <c r="C33" s="9" t="s">
        <v>350</v>
      </c>
      <c r="D33" s="9">
        <v>234</v>
      </c>
      <c r="E33" s="9">
        <v>266</v>
      </c>
      <c r="F33" s="140"/>
      <c r="G33" s="9"/>
      <c r="H33" s="9"/>
      <c r="I33" s="140" t="s">
        <v>640</v>
      </c>
      <c r="J33" s="140" t="s">
        <v>646</v>
      </c>
      <c r="K33" s="14" t="s">
        <v>711</v>
      </c>
      <c r="L33" s="9"/>
      <c r="M33" s="9"/>
      <c r="N33" s="9"/>
      <c r="O33" s="140" t="s">
        <v>640</v>
      </c>
      <c r="P33" s="140" t="s">
        <v>646</v>
      </c>
      <c r="Q33" s="14" t="s">
        <v>711</v>
      </c>
      <c r="R33" s="9"/>
      <c r="S33" s="11">
        <v>2110</v>
      </c>
      <c r="T33" s="9">
        <v>0</v>
      </c>
      <c r="U33" s="140" t="s">
        <v>640</v>
      </c>
      <c r="V33" s="140" t="s">
        <v>646</v>
      </c>
      <c r="W33" s="14" t="s">
        <v>641</v>
      </c>
      <c r="X33" s="140" t="s">
        <v>625</v>
      </c>
      <c r="Y33" s="9"/>
      <c r="Z33" s="9"/>
      <c r="AA33" s="140" t="s">
        <v>640</v>
      </c>
      <c r="AB33" s="140" t="s">
        <v>646</v>
      </c>
      <c r="AC33" s="14" t="s">
        <v>685</v>
      </c>
      <c r="AD33" s="14" t="s">
        <v>684</v>
      </c>
      <c r="AE33" s="9"/>
      <c r="AF33" s="9"/>
      <c r="AG33" s="140" t="s">
        <v>640</v>
      </c>
      <c r="AH33" s="140" t="s">
        <v>646</v>
      </c>
      <c r="AI33" s="14" t="s">
        <v>685</v>
      </c>
      <c r="AJ33" s="14" t="s">
        <v>684</v>
      </c>
      <c r="AK33" s="208" t="s">
        <v>624</v>
      </c>
      <c r="AL33" s="209"/>
      <c r="AM33" s="209"/>
      <c r="AN33" s="209"/>
      <c r="AO33" s="209"/>
      <c r="AP33" s="210"/>
      <c r="AQ33" s="9"/>
      <c r="AR33" s="9"/>
      <c r="AS33" s="14" t="s">
        <v>665</v>
      </c>
      <c r="AT33" s="140" t="s">
        <v>640</v>
      </c>
      <c r="AU33" s="140" t="s">
        <v>646</v>
      </c>
      <c r="AV33" s="140" t="s">
        <v>642</v>
      </c>
      <c r="AW33" s="140" t="s">
        <v>625</v>
      </c>
      <c r="AX33" s="9" t="s">
        <v>1140</v>
      </c>
    </row>
    <row r="34" spans="1:50" s="10" customFormat="1" ht="64.5" customHeight="1" x14ac:dyDescent="0.25">
      <c r="A34" s="9">
        <v>560278</v>
      </c>
      <c r="B34" s="37" t="s">
        <v>61</v>
      </c>
      <c r="C34" s="9" t="s">
        <v>350</v>
      </c>
      <c r="D34" s="9">
        <v>243</v>
      </c>
      <c r="E34" s="9">
        <v>273</v>
      </c>
      <c r="F34" s="140"/>
      <c r="G34" s="9"/>
      <c r="H34" s="9"/>
      <c r="I34" s="140" t="s">
        <v>640</v>
      </c>
      <c r="J34" s="140" t="s">
        <v>646</v>
      </c>
      <c r="K34" s="14" t="s">
        <v>711</v>
      </c>
      <c r="L34" s="9"/>
      <c r="M34" s="9"/>
      <c r="N34" s="9"/>
      <c r="O34" s="140" t="s">
        <v>640</v>
      </c>
      <c r="P34" s="140" t="s">
        <v>646</v>
      </c>
      <c r="Q34" s="14" t="s">
        <v>711</v>
      </c>
      <c r="R34" s="9"/>
      <c r="S34" s="9">
        <v>2680</v>
      </c>
      <c r="T34" s="9">
        <v>448</v>
      </c>
      <c r="U34" s="140" t="s">
        <v>640</v>
      </c>
      <c r="V34" s="140" t="s">
        <v>646</v>
      </c>
      <c r="W34" s="14" t="s">
        <v>641</v>
      </c>
      <c r="X34" s="140" t="s">
        <v>625</v>
      </c>
      <c r="Y34" s="9">
        <v>5691</v>
      </c>
      <c r="Z34" s="9"/>
      <c r="AA34" s="140" t="s">
        <v>640</v>
      </c>
      <c r="AB34" s="140" t="s">
        <v>646</v>
      </c>
      <c r="AC34" s="14" t="s">
        <v>723</v>
      </c>
      <c r="AD34" s="14" t="s">
        <v>1145</v>
      </c>
      <c r="AE34" s="9">
        <v>5285</v>
      </c>
      <c r="AF34" s="9"/>
      <c r="AG34" s="140" t="s">
        <v>640</v>
      </c>
      <c r="AH34" s="140" t="s">
        <v>646</v>
      </c>
      <c r="AI34" s="14" t="s">
        <v>723</v>
      </c>
      <c r="AJ34" s="14" t="s">
        <v>1145</v>
      </c>
      <c r="AK34" s="208" t="s">
        <v>624</v>
      </c>
      <c r="AL34" s="209"/>
      <c r="AM34" s="209"/>
      <c r="AN34" s="209"/>
      <c r="AO34" s="209"/>
      <c r="AP34" s="210"/>
      <c r="AQ34" s="9"/>
      <c r="AR34" s="9"/>
      <c r="AS34" s="9"/>
      <c r="AT34" s="140" t="s">
        <v>640</v>
      </c>
      <c r="AU34" s="140" t="s">
        <v>646</v>
      </c>
      <c r="AV34" s="208" t="s">
        <v>647</v>
      </c>
      <c r="AW34" s="210"/>
      <c r="AX34" s="9"/>
    </row>
    <row r="35" spans="1:50" s="10" customFormat="1" ht="45" x14ac:dyDescent="0.25">
      <c r="A35" s="9">
        <v>536644</v>
      </c>
      <c r="B35" s="37" t="s">
        <v>126</v>
      </c>
      <c r="C35" s="9" t="s">
        <v>350</v>
      </c>
      <c r="D35" s="9">
        <v>168</v>
      </c>
      <c r="E35" s="9">
        <v>197</v>
      </c>
      <c r="F35" s="94"/>
      <c r="G35" s="9"/>
      <c r="H35" s="9"/>
      <c r="I35" s="94" t="s">
        <v>640</v>
      </c>
      <c r="J35" s="94" t="s">
        <v>646</v>
      </c>
      <c r="K35" s="14" t="s">
        <v>711</v>
      </c>
      <c r="L35" s="9"/>
      <c r="M35" s="9"/>
      <c r="N35" s="9"/>
      <c r="O35" s="94" t="s">
        <v>640</v>
      </c>
      <c r="P35" s="94" t="s">
        <v>646</v>
      </c>
      <c r="Q35" s="14" t="s">
        <v>711</v>
      </c>
      <c r="R35" s="9"/>
      <c r="S35" s="9">
        <v>906</v>
      </c>
      <c r="T35" s="9">
        <v>0</v>
      </c>
      <c r="U35" s="94" t="s">
        <v>640</v>
      </c>
      <c r="V35" s="94" t="s">
        <v>646</v>
      </c>
      <c r="W35" s="14" t="s">
        <v>641</v>
      </c>
      <c r="X35" s="94" t="s">
        <v>625</v>
      </c>
      <c r="Y35" s="9">
        <v>2072</v>
      </c>
      <c r="Z35" s="9"/>
      <c r="AA35" s="94" t="s">
        <v>640</v>
      </c>
      <c r="AB35" s="94" t="s">
        <v>646</v>
      </c>
      <c r="AC35" s="94" t="s">
        <v>723</v>
      </c>
      <c r="AD35" s="94" t="s">
        <v>796</v>
      </c>
      <c r="AE35" s="9">
        <v>739</v>
      </c>
      <c r="AF35" s="9"/>
      <c r="AG35" s="94" t="s">
        <v>640</v>
      </c>
      <c r="AH35" s="94" t="s">
        <v>646</v>
      </c>
      <c r="AI35" s="94" t="s">
        <v>723</v>
      </c>
      <c r="AJ35" s="94" t="s">
        <v>796</v>
      </c>
      <c r="AK35" s="208" t="s">
        <v>624</v>
      </c>
      <c r="AL35" s="209"/>
      <c r="AM35" s="209"/>
      <c r="AN35" s="209"/>
      <c r="AO35" s="209"/>
      <c r="AP35" s="210"/>
      <c r="AQ35" s="9"/>
      <c r="AR35" s="9"/>
      <c r="AS35" s="14" t="s">
        <v>675</v>
      </c>
      <c r="AT35" s="94" t="s">
        <v>640</v>
      </c>
      <c r="AU35" s="94" t="s">
        <v>646</v>
      </c>
      <c r="AV35" s="94" t="s">
        <v>642</v>
      </c>
      <c r="AW35" s="94" t="s">
        <v>625</v>
      </c>
      <c r="AX35" s="9" t="s">
        <v>1018</v>
      </c>
    </row>
    <row r="36" spans="1:50" s="10" customFormat="1" ht="45" x14ac:dyDescent="0.25">
      <c r="A36" s="9">
        <v>536474</v>
      </c>
      <c r="B36" s="37" t="s">
        <v>143</v>
      </c>
      <c r="C36" s="9" t="s">
        <v>350</v>
      </c>
      <c r="D36" s="9">
        <v>108</v>
      </c>
      <c r="E36" s="9">
        <v>108</v>
      </c>
      <c r="F36" s="65"/>
      <c r="G36" s="9"/>
      <c r="H36" s="9"/>
      <c r="I36" s="65" t="s">
        <v>640</v>
      </c>
      <c r="J36" s="65" t="s">
        <v>646</v>
      </c>
      <c r="K36" s="14" t="s">
        <v>711</v>
      </c>
      <c r="L36" s="9"/>
      <c r="M36" s="9"/>
      <c r="N36" s="9"/>
      <c r="O36" s="65" t="s">
        <v>640</v>
      </c>
      <c r="P36" s="65" t="s">
        <v>646</v>
      </c>
      <c r="Q36" s="14" t="s">
        <v>711</v>
      </c>
      <c r="R36" s="9"/>
      <c r="S36" s="9">
        <v>1429</v>
      </c>
      <c r="T36" s="9">
        <v>335</v>
      </c>
      <c r="U36" s="65" t="s">
        <v>640</v>
      </c>
      <c r="V36" s="65" t="s">
        <v>646</v>
      </c>
      <c r="W36" s="14" t="s">
        <v>641</v>
      </c>
      <c r="X36" s="65" t="s">
        <v>625</v>
      </c>
      <c r="Y36" s="9">
        <v>0</v>
      </c>
      <c r="Z36" s="9"/>
      <c r="AA36" s="65" t="s">
        <v>640</v>
      </c>
      <c r="AB36" s="65" t="s">
        <v>646</v>
      </c>
      <c r="AC36" s="14" t="s">
        <v>685</v>
      </c>
      <c r="AD36" s="14" t="s">
        <v>684</v>
      </c>
      <c r="AE36" s="9">
        <v>1066</v>
      </c>
      <c r="AF36" s="9"/>
      <c r="AG36" s="65" t="s">
        <v>640</v>
      </c>
      <c r="AH36" s="65" t="s">
        <v>646</v>
      </c>
      <c r="AI36" s="65" t="s">
        <v>723</v>
      </c>
      <c r="AJ36" s="14" t="s">
        <v>796</v>
      </c>
      <c r="AK36" s="208" t="s">
        <v>624</v>
      </c>
      <c r="AL36" s="209"/>
      <c r="AM36" s="209"/>
      <c r="AN36" s="209"/>
      <c r="AO36" s="209"/>
      <c r="AP36" s="210"/>
      <c r="AQ36" s="9"/>
      <c r="AR36" s="9"/>
      <c r="AS36" s="14" t="s">
        <v>675</v>
      </c>
      <c r="AT36" s="65" t="s">
        <v>640</v>
      </c>
      <c r="AU36" s="65" t="s">
        <v>646</v>
      </c>
      <c r="AV36" s="65" t="s">
        <v>642</v>
      </c>
      <c r="AW36" s="65" t="s">
        <v>625</v>
      </c>
      <c r="AX36" s="31" t="s">
        <v>877</v>
      </c>
    </row>
    <row r="37" spans="1:50" s="10" customFormat="1" ht="30" x14ac:dyDescent="0.25">
      <c r="A37" s="9">
        <v>536725</v>
      </c>
      <c r="B37" s="37" t="s">
        <v>147</v>
      </c>
      <c r="C37" s="9" t="s">
        <v>350</v>
      </c>
      <c r="D37" s="9">
        <v>116</v>
      </c>
      <c r="E37" s="9">
        <v>122</v>
      </c>
      <c r="F37" s="70"/>
      <c r="G37" s="9"/>
      <c r="H37" s="9"/>
      <c r="I37" s="70" t="s">
        <v>640</v>
      </c>
      <c r="J37" s="70" t="s">
        <v>646</v>
      </c>
      <c r="K37" s="14" t="s">
        <v>711</v>
      </c>
      <c r="L37" s="9"/>
      <c r="M37" s="9"/>
      <c r="N37" s="9"/>
      <c r="O37" s="70" t="s">
        <v>640</v>
      </c>
      <c r="P37" s="70" t="s">
        <v>646</v>
      </c>
      <c r="Q37" s="14" t="s">
        <v>711</v>
      </c>
      <c r="R37" s="9"/>
      <c r="S37" s="9">
        <v>1279</v>
      </c>
      <c r="T37" s="9">
        <v>0</v>
      </c>
      <c r="U37" s="70" t="s">
        <v>640</v>
      </c>
      <c r="V37" s="70" t="s">
        <v>646</v>
      </c>
      <c r="W37" s="14" t="s">
        <v>641</v>
      </c>
      <c r="X37" s="70" t="s">
        <v>625</v>
      </c>
      <c r="Y37" s="9">
        <v>0</v>
      </c>
      <c r="Z37" s="9"/>
      <c r="AA37" s="70" t="s">
        <v>640</v>
      </c>
      <c r="AB37" s="70" t="s">
        <v>646</v>
      </c>
      <c r="AC37" s="14" t="s">
        <v>723</v>
      </c>
      <c r="AD37" s="14" t="s">
        <v>637</v>
      </c>
      <c r="AE37" s="9">
        <v>975</v>
      </c>
      <c r="AF37" s="9"/>
      <c r="AG37" s="70" t="s">
        <v>640</v>
      </c>
      <c r="AH37" s="70" t="s">
        <v>646</v>
      </c>
      <c r="AI37" s="70" t="s">
        <v>723</v>
      </c>
      <c r="AJ37" s="14" t="s">
        <v>796</v>
      </c>
      <c r="AK37" s="208" t="s">
        <v>624</v>
      </c>
      <c r="AL37" s="209"/>
      <c r="AM37" s="209"/>
      <c r="AN37" s="209"/>
      <c r="AO37" s="209"/>
      <c r="AP37" s="210"/>
      <c r="AQ37" s="9"/>
      <c r="AR37" s="9"/>
      <c r="AS37" s="14" t="s">
        <v>918</v>
      </c>
      <c r="AT37" s="70" t="s">
        <v>640</v>
      </c>
      <c r="AU37" s="70" t="s">
        <v>646</v>
      </c>
      <c r="AV37" s="70" t="s">
        <v>642</v>
      </c>
      <c r="AW37" s="70" t="s">
        <v>625</v>
      </c>
      <c r="AX37" s="9" t="s">
        <v>919</v>
      </c>
    </row>
    <row r="38" spans="1:50" s="10" customFormat="1" ht="30" x14ac:dyDescent="0.25">
      <c r="A38" s="9">
        <v>551520</v>
      </c>
      <c r="B38" s="37" t="s">
        <v>370</v>
      </c>
      <c r="C38" s="9" t="s">
        <v>350</v>
      </c>
      <c r="D38" s="9">
        <v>306</v>
      </c>
      <c r="E38" s="9">
        <v>319</v>
      </c>
      <c r="F38" s="148" t="s">
        <v>621</v>
      </c>
      <c r="G38" s="9"/>
      <c r="H38" s="9"/>
      <c r="I38" s="148" t="s">
        <v>640</v>
      </c>
      <c r="J38" s="148" t="s">
        <v>646</v>
      </c>
      <c r="K38" s="14" t="s">
        <v>711</v>
      </c>
      <c r="L38" s="9"/>
      <c r="M38" s="9"/>
      <c r="N38" s="9"/>
      <c r="O38" s="148" t="s">
        <v>640</v>
      </c>
      <c r="P38" s="148" t="s">
        <v>646</v>
      </c>
      <c r="Q38" s="14" t="s">
        <v>711</v>
      </c>
      <c r="R38" s="9"/>
      <c r="S38" s="9">
        <v>2428</v>
      </c>
      <c r="T38" s="9">
        <v>371</v>
      </c>
      <c r="U38" s="148" t="s">
        <v>640</v>
      </c>
      <c r="V38" s="148" t="s">
        <v>646</v>
      </c>
      <c r="W38" s="14" t="s">
        <v>641</v>
      </c>
      <c r="X38" s="148" t="s">
        <v>625</v>
      </c>
      <c r="Y38" s="9">
        <v>0</v>
      </c>
      <c r="Z38" s="9"/>
      <c r="AA38" s="148" t="s">
        <v>640</v>
      </c>
      <c r="AB38" s="148" t="s">
        <v>646</v>
      </c>
      <c r="AC38" s="14" t="s">
        <v>723</v>
      </c>
      <c r="AD38" s="14" t="s">
        <v>637</v>
      </c>
      <c r="AE38" s="9">
        <v>1433</v>
      </c>
      <c r="AF38" s="9"/>
      <c r="AG38" s="148" t="s">
        <v>640</v>
      </c>
      <c r="AH38" s="148" t="s">
        <v>646</v>
      </c>
      <c r="AI38" s="148" t="s">
        <v>723</v>
      </c>
      <c r="AJ38" s="14" t="s">
        <v>796</v>
      </c>
      <c r="AK38" s="208" t="s">
        <v>624</v>
      </c>
      <c r="AL38" s="209"/>
      <c r="AM38" s="209"/>
      <c r="AN38" s="209"/>
      <c r="AO38" s="209"/>
      <c r="AP38" s="210"/>
      <c r="AQ38" s="9"/>
      <c r="AR38" s="9"/>
      <c r="AS38" s="45" t="s">
        <v>1146</v>
      </c>
      <c r="AT38" s="148" t="s">
        <v>640</v>
      </c>
      <c r="AU38" s="148" t="s">
        <v>646</v>
      </c>
      <c r="AV38" s="148" t="s">
        <v>642</v>
      </c>
      <c r="AW38" s="148" t="s">
        <v>625</v>
      </c>
      <c r="AX38" s="9" t="s">
        <v>937</v>
      </c>
    </row>
    <row r="39" spans="1:50" s="10" customFormat="1" ht="47.1" customHeight="1" x14ac:dyDescent="0.25">
      <c r="A39" s="9">
        <v>536962</v>
      </c>
      <c r="B39" s="37" t="s">
        <v>87</v>
      </c>
      <c r="C39" s="9" t="s">
        <v>350</v>
      </c>
      <c r="D39" s="9">
        <v>239</v>
      </c>
      <c r="E39" s="9">
        <v>269</v>
      </c>
      <c r="F39" s="140"/>
      <c r="G39" s="9"/>
      <c r="H39" s="9"/>
      <c r="I39" s="140" t="s">
        <v>640</v>
      </c>
      <c r="J39" s="140" t="s">
        <v>646</v>
      </c>
      <c r="K39" s="14" t="s">
        <v>711</v>
      </c>
      <c r="L39" s="9"/>
      <c r="M39" s="9"/>
      <c r="N39" s="9"/>
      <c r="O39" s="140" t="s">
        <v>640</v>
      </c>
      <c r="P39" s="140" t="s">
        <v>646</v>
      </c>
      <c r="Q39" s="14" t="s">
        <v>711</v>
      </c>
      <c r="R39" s="9"/>
      <c r="S39" s="9">
        <v>2102</v>
      </c>
      <c r="T39" s="9">
        <v>1974</v>
      </c>
      <c r="U39" s="140" t="s">
        <v>640</v>
      </c>
      <c r="V39" s="140" t="s">
        <v>646</v>
      </c>
      <c r="W39" s="14" t="s">
        <v>641</v>
      </c>
      <c r="X39" s="140" t="s">
        <v>625</v>
      </c>
      <c r="Y39" s="9">
        <v>0</v>
      </c>
      <c r="Z39" s="9"/>
      <c r="AA39" s="140" t="s">
        <v>640</v>
      </c>
      <c r="AB39" s="140" t="s">
        <v>646</v>
      </c>
      <c r="AC39" s="14" t="s">
        <v>723</v>
      </c>
      <c r="AD39" s="14" t="s">
        <v>637</v>
      </c>
      <c r="AE39" s="9">
        <v>3896</v>
      </c>
      <c r="AF39" s="9"/>
      <c r="AG39" s="140" t="s">
        <v>640</v>
      </c>
      <c r="AH39" s="140" t="s">
        <v>646</v>
      </c>
      <c r="AI39" s="140" t="s">
        <v>723</v>
      </c>
      <c r="AJ39" s="14" t="s">
        <v>796</v>
      </c>
      <c r="AK39" s="208" t="s">
        <v>624</v>
      </c>
      <c r="AL39" s="209"/>
      <c r="AM39" s="209"/>
      <c r="AN39" s="209"/>
      <c r="AO39" s="209"/>
      <c r="AP39" s="210"/>
      <c r="AQ39" s="9"/>
      <c r="AR39" s="9"/>
      <c r="AS39" s="14" t="s">
        <v>665</v>
      </c>
      <c r="AT39" s="140" t="s">
        <v>640</v>
      </c>
      <c r="AU39" s="140" t="s">
        <v>646</v>
      </c>
      <c r="AV39" s="140" t="s">
        <v>642</v>
      </c>
      <c r="AW39" s="140" t="s">
        <v>625</v>
      </c>
      <c r="AX39" s="9" t="s">
        <v>1141</v>
      </c>
    </row>
    <row r="40" spans="1:50" s="10" customFormat="1" ht="75" x14ac:dyDescent="0.25">
      <c r="A40" s="9">
        <v>560201</v>
      </c>
      <c r="B40" s="37" t="s">
        <v>27</v>
      </c>
      <c r="C40" s="9" t="s">
        <v>350</v>
      </c>
      <c r="D40" s="9">
        <v>94</v>
      </c>
      <c r="E40" s="9">
        <v>81</v>
      </c>
      <c r="F40" s="65"/>
      <c r="G40" s="9"/>
      <c r="H40" s="9"/>
      <c r="I40" s="65" t="s">
        <v>640</v>
      </c>
      <c r="J40" s="65" t="s">
        <v>646</v>
      </c>
      <c r="K40" s="14" t="s">
        <v>711</v>
      </c>
      <c r="L40" s="9"/>
      <c r="M40" s="9"/>
      <c r="N40" s="9"/>
      <c r="O40" s="65" t="s">
        <v>640</v>
      </c>
      <c r="P40" s="65" t="s">
        <v>646</v>
      </c>
      <c r="Q40" s="14" t="s">
        <v>711</v>
      </c>
      <c r="R40" s="9"/>
      <c r="S40" s="9">
        <v>2045</v>
      </c>
      <c r="T40" s="9">
        <v>286</v>
      </c>
      <c r="U40" s="65" t="s">
        <v>640</v>
      </c>
      <c r="V40" s="65" t="s">
        <v>646</v>
      </c>
      <c r="W40" s="14" t="s">
        <v>641</v>
      </c>
      <c r="X40" s="65" t="s">
        <v>625</v>
      </c>
      <c r="Y40" s="9">
        <v>0</v>
      </c>
      <c r="Z40" s="9"/>
      <c r="AA40" s="65" t="s">
        <v>640</v>
      </c>
      <c r="AB40" s="65" t="s">
        <v>646</v>
      </c>
      <c r="AC40" s="14" t="s">
        <v>685</v>
      </c>
      <c r="AD40" s="14" t="s">
        <v>684</v>
      </c>
      <c r="AE40" s="9">
        <v>1600</v>
      </c>
      <c r="AF40" s="9"/>
      <c r="AG40" s="65" t="s">
        <v>640</v>
      </c>
      <c r="AH40" s="65" t="s">
        <v>646</v>
      </c>
      <c r="AI40" s="14" t="s">
        <v>723</v>
      </c>
      <c r="AJ40" s="65" t="s">
        <v>796</v>
      </c>
      <c r="AK40" s="208" t="s">
        <v>624</v>
      </c>
      <c r="AL40" s="209"/>
      <c r="AM40" s="209"/>
      <c r="AN40" s="209"/>
      <c r="AO40" s="209"/>
      <c r="AP40" s="210"/>
      <c r="AQ40" s="9"/>
      <c r="AR40" s="9"/>
      <c r="AS40" s="14" t="s">
        <v>807</v>
      </c>
      <c r="AT40" s="65" t="s">
        <v>640</v>
      </c>
      <c r="AU40" s="65" t="s">
        <v>646</v>
      </c>
      <c r="AV40" s="65" t="s">
        <v>642</v>
      </c>
      <c r="AW40" s="65" t="s">
        <v>625</v>
      </c>
      <c r="AX40" s="9"/>
    </row>
    <row r="41" spans="1:50" s="10" customFormat="1" ht="30" x14ac:dyDescent="0.25">
      <c r="A41" s="9">
        <v>551554</v>
      </c>
      <c r="B41" s="37" t="s">
        <v>403</v>
      </c>
      <c r="C41" s="9" t="s">
        <v>350</v>
      </c>
      <c r="D41" s="9">
        <v>346</v>
      </c>
      <c r="E41" s="9">
        <v>357</v>
      </c>
      <c r="F41" s="161"/>
      <c r="G41" s="9"/>
      <c r="H41" s="9"/>
      <c r="I41" s="161" t="s">
        <v>640</v>
      </c>
      <c r="J41" s="161" t="s">
        <v>646</v>
      </c>
      <c r="K41" s="14" t="s">
        <v>711</v>
      </c>
      <c r="L41" s="9"/>
      <c r="M41" s="9"/>
      <c r="N41" s="9"/>
      <c r="O41" s="161" t="s">
        <v>640</v>
      </c>
      <c r="P41" s="161" t="s">
        <v>646</v>
      </c>
      <c r="Q41" s="14" t="s">
        <v>711</v>
      </c>
      <c r="R41" s="9"/>
      <c r="S41" s="9">
        <v>3044</v>
      </c>
      <c r="T41" s="9">
        <v>448</v>
      </c>
      <c r="U41" s="161" t="s">
        <v>640</v>
      </c>
      <c r="V41" s="161" t="s">
        <v>646</v>
      </c>
      <c r="W41" s="14" t="s">
        <v>641</v>
      </c>
      <c r="X41" s="161" t="s">
        <v>625</v>
      </c>
      <c r="Y41" s="9">
        <v>4095</v>
      </c>
      <c r="Z41" s="9"/>
      <c r="AA41" s="161" t="s">
        <v>640</v>
      </c>
      <c r="AB41" s="161" t="s">
        <v>646</v>
      </c>
      <c r="AC41" s="14" t="s">
        <v>723</v>
      </c>
      <c r="AD41" s="14" t="s">
        <v>625</v>
      </c>
      <c r="AE41" s="9">
        <v>2610</v>
      </c>
      <c r="AF41" s="9"/>
      <c r="AG41" s="161" t="s">
        <v>640</v>
      </c>
      <c r="AH41" s="161" t="s">
        <v>646</v>
      </c>
      <c r="AI41" s="14" t="s">
        <v>723</v>
      </c>
      <c r="AJ41" s="161" t="s">
        <v>796</v>
      </c>
      <c r="AK41" s="208" t="s">
        <v>624</v>
      </c>
      <c r="AL41" s="209"/>
      <c r="AM41" s="209"/>
      <c r="AN41" s="209"/>
      <c r="AO41" s="209"/>
      <c r="AP41" s="210"/>
      <c r="AQ41" s="9"/>
      <c r="AR41" s="9"/>
      <c r="AS41" s="45" t="s">
        <v>1146</v>
      </c>
      <c r="AT41" s="161" t="s">
        <v>640</v>
      </c>
      <c r="AU41" s="161" t="s">
        <v>646</v>
      </c>
      <c r="AV41" s="161" t="s">
        <v>642</v>
      </c>
      <c r="AW41" s="161" t="s">
        <v>625</v>
      </c>
      <c r="AX41" s="9" t="s">
        <v>1015</v>
      </c>
    </row>
    <row r="42" spans="1:50" s="71" customFormat="1" x14ac:dyDescent="0.25">
      <c r="A42" s="56">
        <v>551562</v>
      </c>
      <c r="B42" s="72" t="s">
        <v>404</v>
      </c>
      <c r="C42" s="56" t="s">
        <v>350</v>
      </c>
      <c r="D42" s="56">
        <v>655</v>
      </c>
      <c r="E42" s="56">
        <v>471</v>
      </c>
      <c r="F42" s="5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</row>
    <row r="43" spans="1:50" s="10" customFormat="1" ht="45" x14ac:dyDescent="0.25">
      <c r="A43" s="9">
        <v>551571</v>
      </c>
      <c r="B43" s="37" t="s">
        <v>405</v>
      </c>
      <c r="C43" s="9" t="s">
        <v>350</v>
      </c>
      <c r="D43" s="9">
        <v>109</v>
      </c>
      <c r="E43" s="9">
        <v>112</v>
      </c>
      <c r="F43" s="65"/>
      <c r="G43" s="9"/>
      <c r="H43" s="9"/>
      <c r="I43" s="65" t="s">
        <v>640</v>
      </c>
      <c r="J43" s="65" t="s">
        <v>646</v>
      </c>
      <c r="K43" s="14" t="s">
        <v>711</v>
      </c>
      <c r="L43" s="9"/>
      <c r="M43" s="9"/>
      <c r="N43" s="9"/>
      <c r="O43" s="65" t="s">
        <v>640</v>
      </c>
      <c r="P43" s="65" t="s">
        <v>646</v>
      </c>
      <c r="Q43" s="14" t="s">
        <v>711</v>
      </c>
      <c r="R43" s="9"/>
      <c r="S43" s="9">
        <v>1055</v>
      </c>
      <c r="T43" s="9">
        <v>0</v>
      </c>
      <c r="U43" s="65" t="s">
        <v>640</v>
      </c>
      <c r="V43" s="65" t="s">
        <v>646</v>
      </c>
      <c r="W43" s="14" t="s">
        <v>641</v>
      </c>
      <c r="X43" s="65" t="s">
        <v>625</v>
      </c>
      <c r="Y43" s="9">
        <v>0</v>
      </c>
      <c r="Z43" s="9"/>
      <c r="AA43" s="65" t="s">
        <v>640</v>
      </c>
      <c r="AB43" s="65" t="s">
        <v>646</v>
      </c>
      <c r="AC43" s="14" t="s">
        <v>685</v>
      </c>
      <c r="AD43" s="14" t="s">
        <v>684</v>
      </c>
      <c r="AE43" s="9">
        <v>1060</v>
      </c>
      <c r="AF43" s="9"/>
      <c r="AG43" s="65" t="s">
        <v>640</v>
      </c>
      <c r="AH43" s="65" t="s">
        <v>646</v>
      </c>
      <c r="AI43" s="14" t="s">
        <v>723</v>
      </c>
      <c r="AJ43" s="65" t="s">
        <v>796</v>
      </c>
      <c r="AK43" s="208" t="s">
        <v>624</v>
      </c>
      <c r="AL43" s="209"/>
      <c r="AM43" s="209"/>
      <c r="AN43" s="209"/>
      <c r="AO43" s="209"/>
      <c r="AP43" s="210"/>
      <c r="AQ43" s="9"/>
      <c r="AR43" s="9"/>
      <c r="AS43" s="45" t="s">
        <v>675</v>
      </c>
      <c r="AT43" s="65" t="s">
        <v>640</v>
      </c>
      <c r="AU43" s="65" t="s">
        <v>646</v>
      </c>
      <c r="AV43" s="65" t="s">
        <v>642</v>
      </c>
      <c r="AW43" s="65" t="s">
        <v>625</v>
      </c>
      <c r="AX43" s="9" t="s">
        <v>879</v>
      </c>
    </row>
    <row r="44" spans="1:50" s="71" customFormat="1" ht="60" x14ac:dyDescent="0.25">
      <c r="A44" s="56">
        <v>551619</v>
      </c>
      <c r="B44" s="72" t="s">
        <v>382</v>
      </c>
      <c r="C44" s="56" t="s">
        <v>350</v>
      </c>
      <c r="D44" s="56">
        <v>327</v>
      </c>
      <c r="E44" s="56">
        <v>341</v>
      </c>
      <c r="F44" s="57"/>
      <c r="G44" s="56"/>
      <c r="H44" s="56"/>
      <c r="I44" s="158" t="s">
        <v>640</v>
      </c>
      <c r="J44" s="158" t="s">
        <v>646</v>
      </c>
      <c r="K44" s="14" t="s">
        <v>711</v>
      </c>
      <c r="L44" s="56"/>
      <c r="M44" s="56"/>
      <c r="N44" s="56"/>
      <c r="O44" s="158" t="s">
        <v>640</v>
      </c>
      <c r="P44" s="158" t="s">
        <v>646</v>
      </c>
      <c r="Q44" s="14" t="s">
        <v>711</v>
      </c>
      <c r="R44" s="56"/>
      <c r="S44" s="56">
        <f>552+267+513+73+37+330+151+359</f>
        <v>2282</v>
      </c>
      <c r="T44" s="56">
        <f>228+145+64</f>
        <v>437</v>
      </c>
      <c r="U44" s="158" t="s">
        <v>640</v>
      </c>
      <c r="V44" s="158" t="s">
        <v>646</v>
      </c>
      <c r="W44" s="14" t="s">
        <v>641</v>
      </c>
      <c r="X44" s="158" t="s">
        <v>625</v>
      </c>
      <c r="Y44" s="56">
        <v>9184</v>
      </c>
      <c r="Z44" s="56"/>
      <c r="AA44" s="158" t="s">
        <v>640</v>
      </c>
      <c r="AB44" s="158" t="s">
        <v>646</v>
      </c>
      <c r="AC44" s="14" t="s">
        <v>723</v>
      </c>
      <c r="AD44" s="14" t="s">
        <v>1224</v>
      </c>
      <c r="AE44" s="56">
        <v>4325</v>
      </c>
      <c r="AF44" s="56"/>
      <c r="AG44" s="158" t="s">
        <v>640</v>
      </c>
      <c r="AH44" s="158" t="s">
        <v>646</v>
      </c>
      <c r="AI44" s="14" t="s">
        <v>723</v>
      </c>
      <c r="AJ44" s="14" t="s">
        <v>1145</v>
      </c>
      <c r="AK44" s="208" t="s">
        <v>624</v>
      </c>
      <c r="AL44" s="209"/>
      <c r="AM44" s="209"/>
      <c r="AN44" s="209"/>
      <c r="AO44" s="209"/>
      <c r="AP44" s="210"/>
      <c r="AQ44" s="56"/>
      <c r="AR44" s="56"/>
      <c r="AS44" s="14" t="s">
        <v>675</v>
      </c>
      <c r="AT44" s="158" t="s">
        <v>640</v>
      </c>
      <c r="AU44" s="158" t="s">
        <v>646</v>
      </c>
      <c r="AV44" s="158" t="s">
        <v>642</v>
      </c>
      <c r="AW44" s="158" t="s">
        <v>625</v>
      </c>
      <c r="AX44" s="56"/>
    </row>
    <row r="45" spans="1:50" s="10" customFormat="1" ht="51.95" customHeight="1" x14ac:dyDescent="0.25">
      <c r="A45" s="9">
        <v>536792</v>
      </c>
      <c r="B45" s="37" t="s">
        <v>148</v>
      </c>
      <c r="C45" s="9" t="s">
        <v>350</v>
      </c>
      <c r="D45" s="9">
        <v>88</v>
      </c>
      <c r="E45" s="9">
        <v>69</v>
      </c>
      <c r="F45" s="65"/>
      <c r="G45" s="9"/>
      <c r="H45" s="9"/>
      <c r="I45" s="65" t="s">
        <v>640</v>
      </c>
      <c r="J45" s="65" t="s">
        <v>646</v>
      </c>
      <c r="K45" s="14" t="s">
        <v>711</v>
      </c>
      <c r="L45" s="9"/>
      <c r="M45" s="9"/>
      <c r="N45" s="9"/>
      <c r="O45" s="65" t="s">
        <v>640</v>
      </c>
      <c r="P45" s="65" t="s">
        <v>646</v>
      </c>
      <c r="Q45" s="14" t="s">
        <v>711</v>
      </c>
      <c r="R45" s="9"/>
      <c r="S45" s="9">
        <v>1140</v>
      </c>
      <c r="T45" s="9">
        <v>0</v>
      </c>
      <c r="U45" s="65" t="s">
        <v>640</v>
      </c>
      <c r="V45" s="65" t="s">
        <v>646</v>
      </c>
      <c r="W45" s="14" t="s">
        <v>641</v>
      </c>
      <c r="X45" s="65" t="s">
        <v>625</v>
      </c>
      <c r="Y45" s="9">
        <v>0</v>
      </c>
      <c r="Z45" s="9"/>
      <c r="AA45" s="65" t="s">
        <v>640</v>
      </c>
      <c r="AB45" s="65" t="s">
        <v>646</v>
      </c>
      <c r="AC45" s="14" t="s">
        <v>685</v>
      </c>
      <c r="AD45" s="14" t="s">
        <v>684</v>
      </c>
      <c r="AE45" s="9"/>
      <c r="AF45" s="9"/>
      <c r="AG45" s="65" t="s">
        <v>640</v>
      </c>
      <c r="AH45" s="65" t="s">
        <v>646</v>
      </c>
      <c r="AI45" s="14" t="s">
        <v>685</v>
      </c>
      <c r="AJ45" s="14" t="s">
        <v>684</v>
      </c>
      <c r="AK45" s="208" t="s">
        <v>624</v>
      </c>
      <c r="AL45" s="209"/>
      <c r="AM45" s="209"/>
      <c r="AN45" s="209"/>
      <c r="AO45" s="209"/>
      <c r="AP45" s="210"/>
      <c r="AQ45" s="9"/>
      <c r="AR45" s="9"/>
      <c r="AS45" s="45" t="s">
        <v>675</v>
      </c>
      <c r="AT45" s="65" t="s">
        <v>640</v>
      </c>
      <c r="AU45" s="65" t="s">
        <v>646</v>
      </c>
      <c r="AV45" s="65" t="s">
        <v>642</v>
      </c>
      <c r="AW45" s="65" t="s">
        <v>625</v>
      </c>
      <c r="AX45" s="9" t="s">
        <v>801</v>
      </c>
    </row>
    <row r="46" spans="1:50" s="84" customFormat="1" ht="135" x14ac:dyDescent="0.25">
      <c r="A46" s="79">
        <v>551635</v>
      </c>
      <c r="B46" s="85" t="s">
        <v>384</v>
      </c>
      <c r="C46" s="79" t="s">
        <v>350</v>
      </c>
      <c r="D46" s="79">
        <v>261</v>
      </c>
      <c r="E46" s="79">
        <v>285</v>
      </c>
      <c r="F46" s="80" t="s">
        <v>621</v>
      </c>
      <c r="G46" s="79"/>
      <c r="H46" s="79"/>
      <c r="I46" s="80" t="s">
        <v>640</v>
      </c>
      <c r="J46" s="80" t="s">
        <v>646</v>
      </c>
      <c r="K46" s="83" t="s">
        <v>711</v>
      </c>
      <c r="L46" s="79"/>
      <c r="M46" s="79"/>
      <c r="N46" s="79"/>
      <c r="O46" s="80" t="s">
        <v>640</v>
      </c>
      <c r="P46" s="80" t="s">
        <v>646</v>
      </c>
      <c r="Q46" s="83" t="s">
        <v>711</v>
      </c>
      <c r="R46" s="79"/>
      <c r="S46" s="79">
        <v>2017</v>
      </c>
      <c r="T46" s="79">
        <v>219</v>
      </c>
      <c r="U46" s="80" t="s">
        <v>640</v>
      </c>
      <c r="V46" s="80" t="s">
        <v>646</v>
      </c>
      <c r="W46" s="83" t="s">
        <v>641</v>
      </c>
      <c r="X46" s="80" t="s">
        <v>625</v>
      </c>
      <c r="Y46" s="79">
        <v>4427</v>
      </c>
      <c r="Z46" s="79"/>
      <c r="AA46" s="83" t="s">
        <v>863</v>
      </c>
      <c r="AB46" s="80" t="s">
        <v>646</v>
      </c>
      <c r="AC46" s="83" t="s">
        <v>685</v>
      </c>
      <c r="AD46" s="83" t="s">
        <v>625</v>
      </c>
      <c r="AE46" s="79">
        <v>1819</v>
      </c>
      <c r="AG46" s="83" t="s">
        <v>862</v>
      </c>
      <c r="AH46" s="80" t="s">
        <v>651</v>
      </c>
      <c r="AI46" s="80" t="s">
        <v>861</v>
      </c>
      <c r="AJ46" s="80" t="s">
        <v>625</v>
      </c>
      <c r="AK46" s="215" t="s">
        <v>624</v>
      </c>
      <c r="AL46" s="217"/>
      <c r="AM46" s="217"/>
      <c r="AN46" s="217"/>
      <c r="AO46" s="217"/>
      <c r="AP46" s="216"/>
      <c r="AQ46" s="79"/>
      <c r="AR46" s="79"/>
      <c r="AS46" s="83" t="s">
        <v>917</v>
      </c>
      <c r="AT46" s="80" t="s">
        <v>640</v>
      </c>
      <c r="AU46" s="80" t="s">
        <v>646</v>
      </c>
      <c r="AV46" s="80" t="s">
        <v>642</v>
      </c>
      <c r="AW46" s="80" t="s">
        <v>625</v>
      </c>
      <c r="AX46" s="85" t="s">
        <v>942</v>
      </c>
    </row>
    <row r="47" spans="1:50" s="10" customFormat="1" ht="45" x14ac:dyDescent="0.25">
      <c r="A47" s="9">
        <v>536547</v>
      </c>
      <c r="B47" s="37" t="s">
        <v>109</v>
      </c>
      <c r="C47" s="9" t="s">
        <v>350</v>
      </c>
      <c r="D47" s="9">
        <v>129</v>
      </c>
      <c r="E47" s="9">
        <v>140</v>
      </c>
      <c r="F47" s="76"/>
      <c r="G47" s="9"/>
      <c r="H47" s="9"/>
      <c r="I47" s="76" t="s">
        <v>640</v>
      </c>
      <c r="J47" s="76" t="s">
        <v>646</v>
      </c>
      <c r="K47" s="14" t="s">
        <v>711</v>
      </c>
      <c r="L47" s="9"/>
      <c r="M47" s="9"/>
      <c r="N47" s="9"/>
      <c r="O47" s="76" t="s">
        <v>640</v>
      </c>
      <c r="P47" s="76" t="s">
        <v>646</v>
      </c>
      <c r="Q47" s="14" t="s">
        <v>711</v>
      </c>
      <c r="R47" s="9"/>
      <c r="S47" s="9">
        <v>914</v>
      </c>
      <c r="T47" s="9">
        <v>0</v>
      </c>
      <c r="U47" s="76" t="s">
        <v>640</v>
      </c>
      <c r="V47" s="76" t="s">
        <v>646</v>
      </c>
      <c r="W47" s="14" t="s">
        <v>641</v>
      </c>
      <c r="X47" s="76" t="s">
        <v>625</v>
      </c>
      <c r="Y47" s="9">
        <v>3542</v>
      </c>
      <c r="Z47" s="9"/>
      <c r="AA47" s="76" t="s">
        <v>640</v>
      </c>
      <c r="AB47" s="76" t="s">
        <v>646</v>
      </c>
      <c r="AC47" s="14" t="s">
        <v>685</v>
      </c>
      <c r="AD47" s="14" t="s">
        <v>684</v>
      </c>
      <c r="AE47" s="9">
        <v>687</v>
      </c>
      <c r="AF47" s="9"/>
      <c r="AG47" s="76" t="s">
        <v>640</v>
      </c>
      <c r="AH47" s="76" t="s">
        <v>646</v>
      </c>
      <c r="AI47" s="14" t="s">
        <v>723</v>
      </c>
      <c r="AJ47" s="76" t="s">
        <v>796</v>
      </c>
      <c r="AK47" s="208" t="s">
        <v>624</v>
      </c>
      <c r="AL47" s="209"/>
      <c r="AM47" s="209"/>
      <c r="AN47" s="209"/>
      <c r="AO47" s="209"/>
      <c r="AP47" s="210"/>
      <c r="AQ47" s="9"/>
      <c r="AR47" s="9"/>
      <c r="AS47" s="45" t="s">
        <v>675</v>
      </c>
      <c r="AT47" s="76" t="s">
        <v>640</v>
      </c>
      <c r="AU47" s="76" t="s">
        <v>646</v>
      </c>
      <c r="AV47" s="76" t="s">
        <v>642</v>
      </c>
      <c r="AW47" s="76" t="s">
        <v>625</v>
      </c>
      <c r="AX47" s="9" t="s">
        <v>932</v>
      </c>
    </row>
    <row r="48" spans="1:50" s="71" customFormat="1" x14ac:dyDescent="0.25">
      <c r="A48" s="56">
        <v>551643</v>
      </c>
      <c r="B48" s="72" t="s">
        <v>385</v>
      </c>
      <c r="C48" s="56" t="s">
        <v>350</v>
      </c>
      <c r="D48" s="56">
        <v>490</v>
      </c>
      <c r="E48" s="56">
        <v>428</v>
      </c>
      <c r="F48" s="57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</row>
    <row r="49" spans="1:50" s="10" customFormat="1" ht="30" x14ac:dyDescent="0.25">
      <c r="A49" s="9">
        <v>536423</v>
      </c>
      <c r="B49" s="37" t="s">
        <v>91</v>
      </c>
      <c r="C49" s="9" t="s">
        <v>350</v>
      </c>
      <c r="D49" s="9">
        <v>43</v>
      </c>
      <c r="E49" s="9">
        <v>8</v>
      </c>
      <c r="F49" s="65"/>
      <c r="G49" s="9"/>
      <c r="H49" s="9"/>
      <c r="I49" s="65" t="s">
        <v>640</v>
      </c>
      <c r="J49" s="65" t="s">
        <v>646</v>
      </c>
      <c r="K49" s="14" t="s">
        <v>711</v>
      </c>
      <c r="L49" s="9"/>
      <c r="M49" s="9"/>
      <c r="N49" s="9"/>
      <c r="O49" s="65" t="s">
        <v>640</v>
      </c>
      <c r="P49" s="65" t="s">
        <v>646</v>
      </c>
      <c r="Q49" s="14" t="s">
        <v>711</v>
      </c>
      <c r="R49" s="9"/>
      <c r="S49" s="9">
        <v>443</v>
      </c>
      <c r="T49" s="9">
        <v>0</v>
      </c>
      <c r="U49" s="65" t="s">
        <v>640</v>
      </c>
      <c r="V49" s="65" t="s">
        <v>646</v>
      </c>
      <c r="W49" s="14" t="s">
        <v>641</v>
      </c>
      <c r="X49" s="65" t="s">
        <v>625</v>
      </c>
      <c r="Y49" s="9">
        <v>0</v>
      </c>
      <c r="Z49" s="9"/>
      <c r="AA49" s="65" t="s">
        <v>640</v>
      </c>
      <c r="AB49" s="65" t="s">
        <v>646</v>
      </c>
      <c r="AC49" s="14" t="s">
        <v>685</v>
      </c>
      <c r="AD49" s="14" t="s">
        <v>684</v>
      </c>
      <c r="AE49" s="9"/>
      <c r="AF49" s="9"/>
      <c r="AG49" s="65" t="s">
        <v>640</v>
      </c>
      <c r="AH49" s="65" t="s">
        <v>646</v>
      </c>
      <c r="AI49" s="14" t="s">
        <v>685</v>
      </c>
      <c r="AJ49" s="14" t="s">
        <v>684</v>
      </c>
      <c r="AK49" s="208" t="s">
        <v>624</v>
      </c>
      <c r="AL49" s="209"/>
      <c r="AM49" s="209"/>
      <c r="AN49" s="209"/>
      <c r="AO49" s="209"/>
      <c r="AP49" s="210"/>
      <c r="AQ49" s="9"/>
      <c r="AR49" s="9"/>
      <c r="AS49" s="9"/>
      <c r="AT49" s="65" t="s">
        <v>640</v>
      </c>
      <c r="AU49" s="65" t="s">
        <v>646</v>
      </c>
      <c r="AV49" s="208" t="s">
        <v>647</v>
      </c>
      <c r="AW49" s="210"/>
      <c r="AX49" s="37" t="s">
        <v>738</v>
      </c>
    </row>
    <row r="50" spans="1:50" s="71" customFormat="1" x14ac:dyDescent="0.25">
      <c r="A50" s="56">
        <v>551660</v>
      </c>
      <c r="B50" s="72" t="s">
        <v>393</v>
      </c>
      <c r="C50" s="56" t="s">
        <v>350</v>
      </c>
      <c r="D50" s="56">
        <v>1329</v>
      </c>
      <c r="E50" s="56">
        <v>537</v>
      </c>
      <c r="F50" s="57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</row>
    <row r="51" spans="1:50" s="71" customFormat="1" x14ac:dyDescent="0.25">
      <c r="A51" s="56">
        <v>551678</v>
      </c>
      <c r="B51" s="72" t="s">
        <v>254</v>
      </c>
      <c r="C51" s="56" t="s">
        <v>350</v>
      </c>
      <c r="D51" s="56">
        <v>655</v>
      </c>
      <c r="E51" s="56">
        <v>470</v>
      </c>
      <c r="F51" s="57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</row>
    <row r="52" spans="1:50" s="10" customFormat="1" ht="30" x14ac:dyDescent="0.25">
      <c r="A52" s="9">
        <v>536865</v>
      </c>
      <c r="B52" s="37" t="s">
        <v>102</v>
      </c>
      <c r="C52" s="9" t="s">
        <v>350</v>
      </c>
      <c r="D52" s="9">
        <v>231</v>
      </c>
      <c r="E52" s="9">
        <v>262</v>
      </c>
      <c r="F52" s="137"/>
      <c r="G52" s="9"/>
      <c r="H52" s="9"/>
      <c r="I52" s="137" t="s">
        <v>640</v>
      </c>
      <c r="J52" s="137" t="s">
        <v>646</v>
      </c>
      <c r="K52" s="14" t="s">
        <v>711</v>
      </c>
      <c r="L52" s="9"/>
      <c r="M52" s="9"/>
      <c r="N52" s="9"/>
      <c r="O52" s="137" t="s">
        <v>640</v>
      </c>
      <c r="P52" s="137" t="s">
        <v>646</v>
      </c>
      <c r="Q52" s="14" t="s">
        <v>711</v>
      </c>
      <c r="R52" s="9"/>
      <c r="S52" s="9">
        <v>2189</v>
      </c>
      <c r="T52" s="9">
        <v>0</v>
      </c>
      <c r="U52" s="137" t="s">
        <v>640</v>
      </c>
      <c r="V52" s="137" t="s">
        <v>646</v>
      </c>
      <c r="W52" s="14" t="s">
        <v>641</v>
      </c>
      <c r="X52" s="137" t="s">
        <v>625</v>
      </c>
      <c r="Y52" s="9">
        <v>0</v>
      </c>
      <c r="Z52" s="9"/>
      <c r="AA52" s="137" t="s">
        <v>640</v>
      </c>
      <c r="AB52" s="137" t="s">
        <v>646</v>
      </c>
      <c r="AC52" s="14" t="s">
        <v>723</v>
      </c>
      <c r="AD52" s="14" t="s">
        <v>637</v>
      </c>
      <c r="AE52" s="9">
        <v>2950</v>
      </c>
      <c r="AF52" s="9"/>
      <c r="AG52" s="137" t="s">
        <v>640</v>
      </c>
      <c r="AH52" s="137" t="s">
        <v>646</v>
      </c>
      <c r="AI52" s="14" t="s">
        <v>723</v>
      </c>
      <c r="AJ52" s="137" t="s">
        <v>796</v>
      </c>
      <c r="AK52" s="208" t="s">
        <v>624</v>
      </c>
      <c r="AL52" s="209"/>
      <c r="AM52" s="209"/>
      <c r="AN52" s="209"/>
      <c r="AO52" s="209"/>
      <c r="AP52" s="210"/>
      <c r="AQ52" s="9"/>
      <c r="AR52" s="9"/>
      <c r="AS52" s="45" t="s">
        <v>1146</v>
      </c>
      <c r="AT52" s="137" t="s">
        <v>640</v>
      </c>
      <c r="AU52" s="137" t="s">
        <v>646</v>
      </c>
      <c r="AV52" s="137" t="s">
        <v>642</v>
      </c>
      <c r="AW52" s="137" t="s">
        <v>625</v>
      </c>
      <c r="AX52" s="9" t="s">
        <v>1121</v>
      </c>
    </row>
    <row r="53" spans="1:50" s="71" customFormat="1" x14ac:dyDescent="0.25">
      <c r="A53" s="56">
        <v>536849</v>
      </c>
      <c r="B53" s="72" t="s">
        <v>90</v>
      </c>
      <c r="C53" s="56" t="s">
        <v>350</v>
      </c>
      <c r="D53" s="56">
        <v>458</v>
      </c>
      <c r="E53" s="56">
        <v>417</v>
      </c>
      <c r="F53" s="57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</row>
    <row r="54" spans="1:50" s="10" customFormat="1" ht="30" x14ac:dyDescent="0.25">
      <c r="A54" s="9">
        <v>598909</v>
      </c>
      <c r="B54" s="37" t="s">
        <v>225</v>
      </c>
      <c r="C54" s="9" t="s">
        <v>350</v>
      </c>
      <c r="D54" s="9">
        <v>72</v>
      </c>
      <c r="E54" s="9">
        <v>48</v>
      </c>
      <c r="F54" s="65"/>
      <c r="G54" s="9"/>
      <c r="H54" s="9"/>
      <c r="I54" s="65" t="s">
        <v>640</v>
      </c>
      <c r="J54" s="65" t="s">
        <v>646</v>
      </c>
      <c r="K54" s="14" t="s">
        <v>711</v>
      </c>
      <c r="L54" s="9"/>
      <c r="M54" s="9"/>
      <c r="N54" s="9"/>
      <c r="O54" s="65" t="s">
        <v>640</v>
      </c>
      <c r="P54" s="65" t="s">
        <v>646</v>
      </c>
      <c r="Q54" s="14" t="s">
        <v>711</v>
      </c>
      <c r="R54" s="9"/>
      <c r="S54" s="9">
        <v>632</v>
      </c>
      <c r="T54" s="9">
        <v>0</v>
      </c>
      <c r="U54" s="65" t="s">
        <v>640</v>
      </c>
      <c r="V54" s="65" t="s">
        <v>646</v>
      </c>
      <c r="W54" s="14" t="s">
        <v>641</v>
      </c>
      <c r="X54" s="65" t="s">
        <v>625</v>
      </c>
      <c r="Y54" s="9">
        <v>1740</v>
      </c>
      <c r="Z54" s="9"/>
      <c r="AA54" s="65" t="s">
        <v>640</v>
      </c>
      <c r="AB54" s="65" t="s">
        <v>646</v>
      </c>
      <c r="AC54" s="14" t="s">
        <v>723</v>
      </c>
      <c r="AD54" s="14" t="s">
        <v>625</v>
      </c>
      <c r="AE54" s="9">
        <v>836</v>
      </c>
      <c r="AF54" s="9"/>
      <c r="AG54" s="65" t="s">
        <v>640</v>
      </c>
      <c r="AH54" s="65" t="s">
        <v>646</v>
      </c>
      <c r="AI54" s="14" t="s">
        <v>723</v>
      </c>
      <c r="AJ54" s="65" t="s">
        <v>796</v>
      </c>
      <c r="AK54" s="208" t="s">
        <v>624</v>
      </c>
      <c r="AL54" s="209"/>
      <c r="AM54" s="209"/>
      <c r="AN54" s="209"/>
      <c r="AO54" s="209"/>
      <c r="AP54" s="210"/>
      <c r="AQ54" s="9"/>
      <c r="AR54" s="9"/>
      <c r="AS54" s="14" t="s">
        <v>665</v>
      </c>
      <c r="AT54" s="65" t="s">
        <v>640</v>
      </c>
      <c r="AU54" s="65" t="s">
        <v>646</v>
      </c>
      <c r="AV54" s="65" t="s">
        <v>642</v>
      </c>
      <c r="AW54" s="65" t="s">
        <v>625</v>
      </c>
      <c r="AX54" s="37" t="s">
        <v>755</v>
      </c>
    </row>
    <row r="55" spans="1:50" s="10" customFormat="1" ht="75" customHeight="1" x14ac:dyDescent="0.25">
      <c r="A55" s="9">
        <v>536776</v>
      </c>
      <c r="B55" s="37" t="s">
        <v>92</v>
      </c>
      <c r="C55" s="9" t="s">
        <v>350</v>
      </c>
      <c r="D55" s="9">
        <v>159</v>
      </c>
      <c r="E55" s="9">
        <v>184</v>
      </c>
      <c r="F55" s="86"/>
      <c r="G55" s="9"/>
      <c r="H55" s="9"/>
      <c r="I55" s="86" t="s">
        <v>640</v>
      </c>
      <c r="J55" s="86" t="s">
        <v>646</v>
      </c>
      <c r="K55" s="14" t="s">
        <v>711</v>
      </c>
      <c r="L55" s="9"/>
      <c r="M55" s="9"/>
      <c r="N55" s="9"/>
      <c r="O55" s="86" t="s">
        <v>640</v>
      </c>
      <c r="P55" s="86" t="s">
        <v>646</v>
      </c>
      <c r="Q55" s="14" t="s">
        <v>711</v>
      </c>
      <c r="R55" s="9"/>
      <c r="S55" s="9">
        <v>1140</v>
      </c>
      <c r="T55" s="9">
        <v>0</v>
      </c>
      <c r="U55" s="86" t="s">
        <v>640</v>
      </c>
      <c r="V55" s="86" t="s">
        <v>646</v>
      </c>
      <c r="W55" s="14" t="s">
        <v>641</v>
      </c>
      <c r="X55" s="86" t="s">
        <v>625</v>
      </c>
      <c r="Y55" s="9">
        <v>0</v>
      </c>
      <c r="Z55" s="9"/>
      <c r="AA55" s="86" t="s">
        <v>640</v>
      </c>
      <c r="AB55" s="86" t="s">
        <v>646</v>
      </c>
      <c r="AC55" s="14" t="s">
        <v>723</v>
      </c>
      <c r="AD55" s="14" t="s">
        <v>637</v>
      </c>
      <c r="AE55" s="9">
        <v>885</v>
      </c>
      <c r="AF55" s="9"/>
      <c r="AG55" s="86" t="s">
        <v>640</v>
      </c>
      <c r="AH55" s="86" t="s">
        <v>646</v>
      </c>
      <c r="AI55" s="14" t="s">
        <v>723</v>
      </c>
      <c r="AJ55" s="86" t="s">
        <v>796</v>
      </c>
      <c r="AK55" s="208" t="s">
        <v>624</v>
      </c>
      <c r="AL55" s="209"/>
      <c r="AM55" s="209"/>
      <c r="AN55" s="209"/>
      <c r="AO55" s="209"/>
      <c r="AP55" s="210"/>
      <c r="AQ55" s="9"/>
      <c r="AR55" s="9"/>
      <c r="AS55" s="14" t="s">
        <v>665</v>
      </c>
      <c r="AT55" s="86" t="s">
        <v>640</v>
      </c>
      <c r="AU55" s="86" t="s">
        <v>646</v>
      </c>
      <c r="AV55" s="86" t="s">
        <v>642</v>
      </c>
      <c r="AW55" s="86" t="s">
        <v>625</v>
      </c>
      <c r="AX55" s="9"/>
    </row>
    <row r="56" spans="1:50" s="10" customFormat="1" ht="45" x14ac:dyDescent="0.25">
      <c r="A56" s="9">
        <v>551759</v>
      </c>
      <c r="B56" s="37" t="s">
        <v>360</v>
      </c>
      <c r="C56" s="9" t="s">
        <v>350</v>
      </c>
      <c r="D56" s="9">
        <v>303</v>
      </c>
      <c r="E56" s="9">
        <v>317</v>
      </c>
      <c r="F56" s="148"/>
      <c r="G56" s="9"/>
      <c r="H56" s="9"/>
      <c r="I56" s="148" t="s">
        <v>640</v>
      </c>
      <c r="J56" s="148" t="s">
        <v>646</v>
      </c>
      <c r="K56" s="14" t="s">
        <v>711</v>
      </c>
      <c r="L56" s="9"/>
      <c r="M56" s="9"/>
      <c r="N56" s="9"/>
      <c r="O56" s="148" t="s">
        <v>640</v>
      </c>
      <c r="P56" s="148" t="s">
        <v>646</v>
      </c>
      <c r="Q56" s="14" t="s">
        <v>711</v>
      </c>
      <c r="R56" s="9"/>
      <c r="S56" s="9">
        <v>2026</v>
      </c>
      <c r="T56" s="9">
        <v>0</v>
      </c>
      <c r="U56" s="148" t="s">
        <v>640</v>
      </c>
      <c r="V56" s="148" t="s">
        <v>646</v>
      </c>
      <c r="W56" s="14" t="s">
        <v>641</v>
      </c>
      <c r="X56" s="148" t="s">
        <v>625</v>
      </c>
      <c r="Y56" s="9">
        <v>0</v>
      </c>
      <c r="Z56" s="9"/>
      <c r="AA56" s="148" t="s">
        <v>640</v>
      </c>
      <c r="AB56" s="148" t="s">
        <v>646</v>
      </c>
      <c r="AC56" s="14" t="s">
        <v>685</v>
      </c>
      <c r="AD56" s="14" t="s">
        <v>684</v>
      </c>
      <c r="AE56" s="9">
        <v>0</v>
      </c>
      <c r="AF56" s="9"/>
      <c r="AG56" s="148" t="s">
        <v>640</v>
      </c>
      <c r="AH56" s="148" t="s">
        <v>646</v>
      </c>
      <c r="AI56" s="14" t="s">
        <v>685</v>
      </c>
      <c r="AJ56" s="14" t="s">
        <v>684</v>
      </c>
      <c r="AK56" s="208" t="s">
        <v>624</v>
      </c>
      <c r="AL56" s="209"/>
      <c r="AM56" s="209"/>
      <c r="AN56" s="209"/>
      <c r="AO56" s="209"/>
      <c r="AP56" s="210"/>
      <c r="AQ56" s="9"/>
      <c r="AR56" s="9"/>
      <c r="AS56" s="45" t="s">
        <v>1312</v>
      </c>
      <c r="AT56" s="148" t="s">
        <v>640</v>
      </c>
      <c r="AU56" s="148" t="s">
        <v>646</v>
      </c>
      <c r="AV56" s="148" t="s">
        <v>642</v>
      </c>
      <c r="AW56" s="148" t="s">
        <v>625</v>
      </c>
      <c r="AX56" s="9" t="s">
        <v>1176</v>
      </c>
    </row>
    <row r="57" spans="1:50" s="10" customFormat="1" ht="48.4" customHeight="1" x14ac:dyDescent="0.25">
      <c r="A57" s="9">
        <v>536679</v>
      </c>
      <c r="B57" s="37" t="s">
        <v>119</v>
      </c>
      <c r="C57" s="9" t="s">
        <v>350</v>
      </c>
      <c r="D57" s="9">
        <v>76</v>
      </c>
      <c r="E57" s="9">
        <v>53</v>
      </c>
      <c r="F57" s="65" t="s">
        <v>621</v>
      </c>
      <c r="G57" s="9"/>
      <c r="H57" s="9"/>
      <c r="I57" s="65" t="s">
        <v>640</v>
      </c>
      <c r="J57" s="65" t="s">
        <v>646</v>
      </c>
      <c r="K57" s="14" t="s">
        <v>711</v>
      </c>
      <c r="L57" s="9"/>
      <c r="M57" s="9"/>
      <c r="N57" s="9"/>
      <c r="O57" s="65" t="s">
        <v>640</v>
      </c>
      <c r="P57" s="65" t="s">
        <v>646</v>
      </c>
      <c r="Q57" s="14" t="s">
        <v>711</v>
      </c>
      <c r="R57" s="9"/>
      <c r="S57" s="9">
        <v>740</v>
      </c>
      <c r="T57" s="9">
        <v>386</v>
      </c>
      <c r="U57" s="65" t="s">
        <v>640</v>
      </c>
      <c r="V57" s="65" t="s">
        <v>646</v>
      </c>
      <c r="W57" s="14" t="s">
        <v>641</v>
      </c>
      <c r="X57" s="65" t="s">
        <v>625</v>
      </c>
      <c r="Y57" s="74">
        <v>1869</v>
      </c>
      <c r="Z57" s="9"/>
      <c r="AA57" s="14" t="s">
        <v>785</v>
      </c>
      <c r="AB57" s="65" t="s">
        <v>621</v>
      </c>
      <c r="AC57" s="14" t="s">
        <v>723</v>
      </c>
      <c r="AD57" s="65" t="s">
        <v>625</v>
      </c>
      <c r="AE57" s="9"/>
      <c r="AF57" s="9"/>
      <c r="AG57" s="14" t="s">
        <v>785</v>
      </c>
      <c r="AH57" s="65" t="s">
        <v>646</v>
      </c>
      <c r="AI57" s="14" t="s">
        <v>685</v>
      </c>
      <c r="AJ57" s="14" t="s">
        <v>684</v>
      </c>
      <c r="AK57" s="208" t="s">
        <v>624</v>
      </c>
      <c r="AL57" s="209"/>
      <c r="AM57" s="209"/>
      <c r="AN57" s="209"/>
      <c r="AO57" s="209"/>
      <c r="AP57" s="210"/>
      <c r="AQ57" s="9"/>
      <c r="AR57" s="9"/>
      <c r="AS57" s="45" t="s">
        <v>675</v>
      </c>
      <c r="AT57" s="65" t="s">
        <v>640</v>
      </c>
      <c r="AU57" s="65" t="s">
        <v>646</v>
      </c>
      <c r="AV57" s="65" t="s">
        <v>642</v>
      </c>
      <c r="AW57" s="65" t="s">
        <v>625</v>
      </c>
      <c r="AX57" s="9" t="s">
        <v>786</v>
      </c>
    </row>
    <row r="58" spans="1:50" s="10" customFormat="1" ht="45" x14ac:dyDescent="0.25">
      <c r="A58" s="9">
        <v>551775</v>
      </c>
      <c r="B58" s="37" t="s">
        <v>361</v>
      </c>
      <c r="C58" s="9" t="s">
        <v>350</v>
      </c>
      <c r="D58" s="9">
        <v>188</v>
      </c>
      <c r="E58" s="9">
        <v>214</v>
      </c>
      <c r="F58" s="105"/>
      <c r="G58" s="9"/>
      <c r="H58" s="9"/>
      <c r="I58" s="105" t="s">
        <v>640</v>
      </c>
      <c r="J58" s="105" t="s">
        <v>646</v>
      </c>
      <c r="K58" s="14" t="s">
        <v>711</v>
      </c>
      <c r="L58" s="9"/>
      <c r="M58" s="9"/>
      <c r="N58" s="9"/>
      <c r="O58" s="105" t="s">
        <v>640</v>
      </c>
      <c r="P58" s="105" t="s">
        <v>646</v>
      </c>
      <c r="Q58" s="14" t="s">
        <v>711</v>
      </c>
      <c r="R58" s="9"/>
      <c r="S58" s="9">
        <v>1943</v>
      </c>
      <c r="T58" s="9">
        <v>432</v>
      </c>
      <c r="U58" s="105" t="s">
        <v>640</v>
      </c>
      <c r="V58" s="105" t="s">
        <v>646</v>
      </c>
      <c r="W58" s="14" t="s">
        <v>641</v>
      </c>
      <c r="X58" s="105" t="s">
        <v>625</v>
      </c>
      <c r="Y58" s="9">
        <v>3419</v>
      </c>
      <c r="Z58" s="9"/>
      <c r="AA58" s="105" t="s">
        <v>640</v>
      </c>
      <c r="AB58" s="105" t="s">
        <v>646</v>
      </c>
      <c r="AC58" s="14" t="s">
        <v>723</v>
      </c>
      <c r="AD58" s="14" t="s">
        <v>795</v>
      </c>
      <c r="AE58" s="9">
        <v>2901</v>
      </c>
      <c r="AF58" s="9"/>
      <c r="AG58" s="105" t="s">
        <v>640</v>
      </c>
      <c r="AH58" s="105" t="s">
        <v>646</v>
      </c>
      <c r="AI58" s="14" t="s">
        <v>723</v>
      </c>
      <c r="AJ58" s="14" t="s">
        <v>795</v>
      </c>
      <c r="AK58" s="223" t="s">
        <v>624</v>
      </c>
      <c r="AL58" s="224"/>
      <c r="AM58" s="224"/>
      <c r="AN58" s="224"/>
      <c r="AO58" s="224"/>
      <c r="AP58" s="225"/>
      <c r="AQ58" s="9"/>
      <c r="AR58" s="9"/>
      <c r="AS58" s="45" t="s">
        <v>675</v>
      </c>
      <c r="AT58" s="105" t="s">
        <v>640</v>
      </c>
      <c r="AU58" s="105" t="s">
        <v>646</v>
      </c>
      <c r="AV58" s="105" t="s">
        <v>642</v>
      </c>
      <c r="AW58" s="105" t="s">
        <v>625</v>
      </c>
      <c r="AX58" s="9" t="s">
        <v>1039</v>
      </c>
    </row>
    <row r="59" spans="1:50" s="10" customFormat="1" ht="45" x14ac:dyDescent="0.25">
      <c r="A59" s="9">
        <v>536784</v>
      </c>
      <c r="B59" s="37" t="s">
        <v>178</v>
      </c>
      <c r="C59" s="9" t="s">
        <v>350</v>
      </c>
      <c r="D59" s="9">
        <v>127</v>
      </c>
      <c r="E59" s="9">
        <v>137</v>
      </c>
      <c r="F59" s="65"/>
      <c r="G59" s="9"/>
      <c r="H59" s="9"/>
      <c r="I59" s="65" t="s">
        <v>640</v>
      </c>
      <c r="J59" s="65" t="s">
        <v>646</v>
      </c>
      <c r="K59" s="65" t="s">
        <v>705</v>
      </c>
      <c r="L59" s="9"/>
      <c r="M59" s="9"/>
      <c r="N59" s="9"/>
      <c r="O59" s="65" t="s">
        <v>640</v>
      </c>
      <c r="P59" s="65" t="s">
        <v>646</v>
      </c>
      <c r="Q59" s="65" t="s">
        <v>705</v>
      </c>
      <c r="R59" s="9"/>
      <c r="S59" s="9">
        <v>1720</v>
      </c>
      <c r="T59" s="9">
        <v>0</v>
      </c>
      <c r="U59" s="65" t="s">
        <v>640</v>
      </c>
      <c r="V59" s="65" t="s">
        <v>646</v>
      </c>
      <c r="W59" s="14" t="s">
        <v>641</v>
      </c>
      <c r="X59" s="65" t="s">
        <v>625</v>
      </c>
      <c r="Y59" s="9">
        <v>0</v>
      </c>
      <c r="Z59" s="9"/>
      <c r="AA59" s="65" t="s">
        <v>640</v>
      </c>
      <c r="AB59" s="65" t="s">
        <v>646</v>
      </c>
      <c r="AC59" s="14" t="s">
        <v>685</v>
      </c>
      <c r="AD59" s="14" t="s">
        <v>684</v>
      </c>
      <c r="AE59" s="9"/>
      <c r="AF59" s="9"/>
      <c r="AG59" s="65" t="s">
        <v>640</v>
      </c>
      <c r="AH59" s="65" t="s">
        <v>646</v>
      </c>
      <c r="AI59" s="14" t="s">
        <v>685</v>
      </c>
      <c r="AJ59" s="14" t="s">
        <v>684</v>
      </c>
      <c r="AK59" s="208" t="s">
        <v>624</v>
      </c>
      <c r="AL59" s="209"/>
      <c r="AM59" s="209"/>
      <c r="AN59" s="209"/>
      <c r="AO59" s="209"/>
      <c r="AP59" s="210"/>
      <c r="AQ59" s="9"/>
      <c r="AR59" s="9"/>
      <c r="AS59" s="45" t="s">
        <v>675</v>
      </c>
      <c r="AT59" s="65" t="s">
        <v>640</v>
      </c>
      <c r="AU59" s="65" t="s">
        <v>646</v>
      </c>
      <c r="AV59" s="65" t="s">
        <v>642</v>
      </c>
      <c r="AW59" s="65" t="s">
        <v>625</v>
      </c>
      <c r="AX59" s="9" t="s">
        <v>891</v>
      </c>
    </row>
    <row r="60" spans="1:50" s="71" customFormat="1" ht="30" x14ac:dyDescent="0.25">
      <c r="A60" s="56">
        <v>551791</v>
      </c>
      <c r="B60" s="72" t="s">
        <v>362</v>
      </c>
      <c r="C60" s="56" t="s">
        <v>350</v>
      </c>
      <c r="D60" s="56">
        <v>907</v>
      </c>
      <c r="E60" s="56">
        <v>511</v>
      </c>
      <c r="F60" s="57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</row>
    <row r="61" spans="1:50" s="71" customFormat="1" ht="30" x14ac:dyDescent="0.25">
      <c r="A61" s="2">
        <v>536920</v>
      </c>
      <c r="B61" s="206" t="s">
        <v>78</v>
      </c>
      <c r="C61" s="2" t="s">
        <v>350</v>
      </c>
      <c r="D61" s="2">
        <v>207</v>
      </c>
      <c r="E61" s="2">
        <v>240</v>
      </c>
      <c r="F61" s="205"/>
      <c r="G61" s="1"/>
      <c r="H61" s="1"/>
      <c r="I61" s="205" t="s">
        <v>640</v>
      </c>
      <c r="J61" s="205" t="s">
        <v>646</v>
      </c>
      <c r="K61" s="205" t="s">
        <v>705</v>
      </c>
      <c r="L61" s="1"/>
      <c r="M61" s="1"/>
      <c r="N61" s="1"/>
      <c r="O61" s="205" t="s">
        <v>640</v>
      </c>
      <c r="P61" s="205" t="s">
        <v>646</v>
      </c>
      <c r="Q61" s="19" t="s">
        <v>711</v>
      </c>
      <c r="R61" s="1"/>
      <c r="S61">
        <v>4384</v>
      </c>
      <c r="T61" s="1">
        <v>0</v>
      </c>
      <c r="U61" s="205" t="s">
        <v>640</v>
      </c>
      <c r="V61" s="205" t="s">
        <v>646</v>
      </c>
      <c r="W61" s="19" t="s">
        <v>641</v>
      </c>
      <c r="X61" s="205" t="s">
        <v>625</v>
      </c>
      <c r="Y61" s="1">
        <v>3355</v>
      </c>
      <c r="Z61" s="1"/>
      <c r="AA61" s="205" t="s">
        <v>640</v>
      </c>
      <c r="AB61" s="205" t="s">
        <v>646</v>
      </c>
      <c r="AC61" s="178" t="s">
        <v>723</v>
      </c>
      <c r="AD61" s="30" t="s">
        <v>637</v>
      </c>
      <c r="AE61" s="1">
        <v>0</v>
      </c>
      <c r="AF61" s="1"/>
      <c r="AG61" s="205" t="s">
        <v>640</v>
      </c>
      <c r="AH61" s="205" t="s">
        <v>646</v>
      </c>
      <c r="AI61" s="19" t="s">
        <v>685</v>
      </c>
      <c r="AJ61" s="19" t="s">
        <v>684</v>
      </c>
      <c r="AK61" s="211" t="s">
        <v>624</v>
      </c>
      <c r="AL61" s="212"/>
      <c r="AM61" s="212"/>
      <c r="AN61" s="212"/>
      <c r="AO61" s="212"/>
      <c r="AP61" s="213"/>
      <c r="AQ61" s="1"/>
      <c r="AR61" s="1"/>
      <c r="AS61" s="19" t="s">
        <v>665</v>
      </c>
      <c r="AT61" s="205" t="s">
        <v>640</v>
      </c>
      <c r="AU61" s="205" t="s">
        <v>646</v>
      </c>
      <c r="AV61" s="205" t="s">
        <v>642</v>
      </c>
      <c r="AW61" s="205" t="s">
        <v>625</v>
      </c>
      <c r="AX61" s="1"/>
    </row>
    <row r="62" spans="1:50" s="71" customFormat="1" x14ac:dyDescent="0.25">
      <c r="A62" s="56">
        <v>551856</v>
      </c>
      <c r="B62" s="72" t="s">
        <v>313</v>
      </c>
      <c r="C62" s="56" t="s">
        <v>350</v>
      </c>
      <c r="D62" s="56">
        <v>822</v>
      </c>
      <c r="E62" s="56">
        <v>502</v>
      </c>
      <c r="F62" s="57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</row>
    <row r="63" spans="1:50" s="10" customFormat="1" ht="45" x14ac:dyDescent="0.25">
      <c r="A63" s="9">
        <v>551899</v>
      </c>
      <c r="B63" s="37" t="s">
        <v>336</v>
      </c>
      <c r="C63" s="9" t="s">
        <v>350</v>
      </c>
      <c r="D63" s="9">
        <v>321</v>
      </c>
      <c r="E63" s="9">
        <v>333</v>
      </c>
      <c r="F63" s="156"/>
      <c r="G63" s="9"/>
      <c r="H63" s="9"/>
      <c r="I63" s="156" t="s">
        <v>640</v>
      </c>
      <c r="J63" s="156" t="s">
        <v>646</v>
      </c>
      <c r="K63" s="156" t="s">
        <v>705</v>
      </c>
      <c r="L63" s="9"/>
      <c r="M63" s="9"/>
      <c r="N63" s="9"/>
      <c r="O63" s="156" t="s">
        <v>640</v>
      </c>
      <c r="P63" s="156" t="s">
        <v>646</v>
      </c>
      <c r="Q63" s="156" t="s">
        <v>705</v>
      </c>
      <c r="R63" s="9"/>
      <c r="S63" s="9">
        <v>3141</v>
      </c>
      <c r="T63" s="9">
        <v>153</v>
      </c>
      <c r="U63" s="156" t="s">
        <v>640</v>
      </c>
      <c r="V63" s="156" t="s">
        <v>646</v>
      </c>
      <c r="W63" s="14" t="s">
        <v>641</v>
      </c>
      <c r="X63" s="156" t="s">
        <v>625</v>
      </c>
      <c r="Y63" s="9">
        <v>6315</v>
      </c>
      <c r="Z63" s="9"/>
      <c r="AA63" s="156" t="s">
        <v>640</v>
      </c>
      <c r="AB63" s="156" t="s">
        <v>646</v>
      </c>
      <c r="AC63" s="14" t="s">
        <v>723</v>
      </c>
      <c r="AD63" s="14" t="s">
        <v>795</v>
      </c>
      <c r="AE63" s="9">
        <v>2900</v>
      </c>
      <c r="AF63" s="9"/>
      <c r="AG63" s="156" t="s">
        <v>640</v>
      </c>
      <c r="AH63" s="156" t="s">
        <v>646</v>
      </c>
      <c r="AI63" s="14" t="s">
        <v>723</v>
      </c>
      <c r="AJ63" s="14" t="s">
        <v>795</v>
      </c>
      <c r="AK63" s="208" t="s">
        <v>624</v>
      </c>
      <c r="AL63" s="209"/>
      <c r="AM63" s="209"/>
      <c r="AN63" s="209"/>
      <c r="AO63" s="209"/>
      <c r="AP63" s="210"/>
      <c r="AQ63" s="9"/>
      <c r="AR63" s="9"/>
      <c r="AS63" s="45" t="s">
        <v>675</v>
      </c>
      <c r="AT63" s="156" t="s">
        <v>640</v>
      </c>
      <c r="AU63" s="156" t="s">
        <v>646</v>
      </c>
      <c r="AV63" s="156" t="s">
        <v>642</v>
      </c>
      <c r="AW63" s="156" t="s">
        <v>625</v>
      </c>
      <c r="AX63" s="9" t="s">
        <v>937</v>
      </c>
    </row>
    <row r="64" spans="1:50" s="10" customFormat="1" ht="45" x14ac:dyDescent="0.25">
      <c r="A64" s="9">
        <v>536679</v>
      </c>
      <c r="B64" s="37" t="s">
        <v>119</v>
      </c>
      <c r="C64" s="9" t="s">
        <v>350</v>
      </c>
      <c r="D64" s="9">
        <v>76</v>
      </c>
      <c r="E64" s="9">
        <v>53</v>
      </c>
      <c r="F64" s="65" t="s">
        <v>621</v>
      </c>
      <c r="G64" s="9"/>
      <c r="H64" s="9"/>
      <c r="I64" s="65" t="s">
        <v>640</v>
      </c>
      <c r="J64" s="65" t="s">
        <v>646</v>
      </c>
      <c r="K64" s="14" t="s">
        <v>711</v>
      </c>
      <c r="L64" s="9"/>
      <c r="M64" s="9"/>
      <c r="N64" s="9"/>
      <c r="O64" s="65" t="s">
        <v>640</v>
      </c>
      <c r="P64" s="65" t="s">
        <v>646</v>
      </c>
      <c r="Q64" s="14" t="s">
        <v>711</v>
      </c>
      <c r="R64" s="9"/>
      <c r="S64" s="9">
        <v>740</v>
      </c>
      <c r="T64" s="9">
        <v>386</v>
      </c>
      <c r="U64" s="65" t="s">
        <v>640</v>
      </c>
      <c r="V64" s="65" t="s">
        <v>646</v>
      </c>
      <c r="W64" s="14" t="s">
        <v>641</v>
      </c>
      <c r="X64" s="65" t="s">
        <v>625</v>
      </c>
      <c r="Y64" s="9">
        <v>1869</v>
      </c>
      <c r="Z64" s="9"/>
      <c r="AA64" s="14" t="s">
        <v>785</v>
      </c>
      <c r="AB64" s="65" t="s">
        <v>621</v>
      </c>
      <c r="AC64" s="14" t="s">
        <v>723</v>
      </c>
      <c r="AD64" s="65" t="s">
        <v>795</v>
      </c>
      <c r="AE64" s="9"/>
      <c r="AF64" s="9"/>
      <c r="AG64" s="14" t="s">
        <v>785</v>
      </c>
      <c r="AH64" s="65" t="s">
        <v>646</v>
      </c>
      <c r="AI64" s="14" t="s">
        <v>685</v>
      </c>
      <c r="AJ64" s="14" t="s">
        <v>684</v>
      </c>
      <c r="AK64" s="208" t="s">
        <v>624</v>
      </c>
      <c r="AL64" s="209"/>
      <c r="AM64" s="209"/>
      <c r="AN64" s="209"/>
      <c r="AO64" s="209"/>
      <c r="AP64" s="210"/>
      <c r="AQ64" s="9"/>
      <c r="AR64" s="9"/>
      <c r="AS64" s="45" t="s">
        <v>675</v>
      </c>
      <c r="AT64" s="65" t="s">
        <v>640</v>
      </c>
      <c r="AU64" s="65" t="s">
        <v>646</v>
      </c>
      <c r="AV64" s="65" t="s">
        <v>642</v>
      </c>
      <c r="AW64" s="65" t="s">
        <v>625</v>
      </c>
      <c r="AX64" s="9" t="s">
        <v>898</v>
      </c>
    </row>
    <row r="65" spans="1:50" s="10" customFormat="1" ht="37.9" customHeight="1" x14ac:dyDescent="0.25">
      <c r="A65" s="9">
        <v>536695</v>
      </c>
      <c r="B65" s="37" t="s">
        <v>122</v>
      </c>
      <c r="C65" s="9" t="s">
        <v>350</v>
      </c>
      <c r="D65" s="9">
        <v>97</v>
      </c>
      <c r="E65" s="9">
        <v>87</v>
      </c>
      <c r="F65" s="65"/>
      <c r="G65" s="9"/>
      <c r="H65" s="9"/>
      <c r="I65" s="43" t="s">
        <v>640</v>
      </c>
      <c r="J65" s="43" t="s">
        <v>646</v>
      </c>
      <c r="K65" s="14" t="s">
        <v>711</v>
      </c>
      <c r="L65" s="48" t="s">
        <v>811</v>
      </c>
      <c r="M65" s="9"/>
      <c r="N65" s="9"/>
      <c r="O65" s="43" t="s">
        <v>640</v>
      </c>
      <c r="P65" s="43" t="s">
        <v>646</v>
      </c>
      <c r="Q65" s="14" t="s">
        <v>711</v>
      </c>
      <c r="R65" s="48" t="s">
        <v>811</v>
      </c>
      <c r="S65" s="9">
        <v>1285</v>
      </c>
      <c r="T65" s="9">
        <v>315</v>
      </c>
      <c r="U65" s="65" t="s">
        <v>640</v>
      </c>
      <c r="V65" s="65" t="s">
        <v>646</v>
      </c>
      <c r="W65" s="14" t="s">
        <v>641</v>
      </c>
      <c r="X65" s="65" t="s">
        <v>625</v>
      </c>
      <c r="Y65" s="9">
        <v>3977</v>
      </c>
      <c r="Z65" s="9"/>
      <c r="AA65" s="43" t="s">
        <v>640</v>
      </c>
      <c r="AB65" s="65" t="s">
        <v>621</v>
      </c>
      <c r="AC65" s="14" t="s">
        <v>723</v>
      </c>
      <c r="AD65" s="43" t="s">
        <v>795</v>
      </c>
      <c r="AE65" s="9">
        <v>1581</v>
      </c>
      <c r="AF65" s="9"/>
      <c r="AG65" s="43" t="s">
        <v>810</v>
      </c>
      <c r="AH65" s="43" t="s">
        <v>646</v>
      </c>
      <c r="AI65" s="14" t="s">
        <v>723</v>
      </c>
      <c r="AJ65" s="43" t="s">
        <v>796</v>
      </c>
      <c r="AK65" s="208" t="s">
        <v>624</v>
      </c>
      <c r="AL65" s="209"/>
      <c r="AM65" s="209"/>
      <c r="AN65" s="209"/>
      <c r="AO65" s="209"/>
      <c r="AP65" s="210"/>
      <c r="AQ65" s="9"/>
      <c r="AR65" s="9"/>
      <c r="AS65" s="45" t="s">
        <v>675</v>
      </c>
      <c r="AT65" s="65" t="s">
        <v>640</v>
      </c>
      <c r="AU65" s="65" t="s">
        <v>646</v>
      </c>
      <c r="AV65" s="65" t="s">
        <v>642</v>
      </c>
      <c r="AW65" s="65" t="s">
        <v>625</v>
      </c>
      <c r="AX65" s="9"/>
    </row>
    <row r="66" spans="1:50" s="10" customFormat="1" ht="45" x14ac:dyDescent="0.25">
      <c r="A66" s="9">
        <v>563951</v>
      </c>
      <c r="B66" s="37" t="s">
        <v>579</v>
      </c>
      <c r="C66" s="9" t="s">
        <v>350</v>
      </c>
      <c r="D66" s="9">
        <v>65</v>
      </c>
      <c r="E66" s="9">
        <v>38</v>
      </c>
      <c r="F66" s="65"/>
      <c r="G66" s="9"/>
      <c r="H66" s="9"/>
      <c r="I66" s="65" t="s">
        <v>640</v>
      </c>
      <c r="J66" s="65" t="s">
        <v>646</v>
      </c>
      <c r="K66" s="14" t="s">
        <v>711</v>
      </c>
      <c r="L66" s="9"/>
      <c r="M66" s="9"/>
      <c r="N66" s="9"/>
      <c r="O66" s="65" t="s">
        <v>640</v>
      </c>
      <c r="P66" s="65" t="s">
        <v>646</v>
      </c>
      <c r="Q66" s="14" t="s">
        <v>711</v>
      </c>
      <c r="R66" s="9"/>
      <c r="S66" s="9">
        <v>743</v>
      </c>
      <c r="T66" s="9">
        <v>113</v>
      </c>
      <c r="U66" s="65" t="s">
        <v>640</v>
      </c>
      <c r="V66" s="65" t="s">
        <v>646</v>
      </c>
      <c r="W66" s="14" t="s">
        <v>641</v>
      </c>
      <c r="X66" s="65" t="s">
        <v>625</v>
      </c>
      <c r="Y66" s="9">
        <v>0</v>
      </c>
      <c r="Z66" s="9"/>
      <c r="AA66" s="65" t="s">
        <v>640</v>
      </c>
      <c r="AB66" s="65" t="s">
        <v>646</v>
      </c>
      <c r="AC66" s="14" t="s">
        <v>685</v>
      </c>
      <c r="AD66" s="14" t="s">
        <v>684</v>
      </c>
      <c r="AE66" s="9"/>
      <c r="AF66" s="9"/>
      <c r="AG66" s="65" t="s">
        <v>640</v>
      </c>
      <c r="AH66" s="65" t="s">
        <v>646</v>
      </c>
      <c r="AI66" s="14" t="s">
        <v>685</v>
      </c>
      <c r="AJ66" s="14" t="s">
        <v>684</v>
      </c>
      <c r="AK66" s="208" t="s">
        <v>624</v>
      </c>
      <c r="AL66" s="209"/>
      <c r="AM66" s="209"/>
      <c r="AN66" s="209"/>
      <c r="AO66" s="209"/>
      <c r="AP66" s="210"/>
      <c r="AQ66" s="9"/>
      <c r="AR66" s="9"/>
      <c r="AS66" s="14" t="s">
        <v>675</v>
      </c>
      <c r="AT66" s="65" t="s">
        <v>640</v>
      </c>
      <c r="AU66" s="65" t="s">
        <v>646</v>
      </c>
      <c r="AV66" s="65" t="s">
        <v>642</v>
      </c>
      <c r="AW66" s="65" t="s">
        <v>625</v>
      </c>
      <c r="AX66" s="37" t="s">
        <v>739</v>
      </c>
    </row>
    <row r="67" spans="1:50" s="10" customFormat="1" ht="45" x14ac:dyDescent="0.25">
      <c r="A67" s="9">
        <v>536504</v>
      </c>
      <c r="B67" s="37" t="s">
        <v>154</v>
      </c>
      <c r="C67" s="9" t="s">
        <v>350</v>
      </c>
      <c r="D67" s="9">
        <v>51</v>
      </c>
      <c r="E67" s="9">
        <v>17</v>
      </c>
      <c r="F67" s="65"/>
      <c r="G67" s="9"/>
      <c r="H67" s="9"/>
      <c r="I67" s="65" t="s">
        <v>640</v>
      </c>
      <c r="J67" s="65" t="s">
        <v>646</v>
      </c>
      <c r="K67" s="14" t="s">
        <v>711</v>
      </c>
      <c r="L67" s="9"/>
      <c r="M67" s="9"/>
      <c r="N67" s="9"/>
      <c r="O67" s="65" t="s">
        <v>640</v>
      </c>
      <c r="P67" s="65" t="s">
        <v>646</v>
      </c>
      <c r="Q67" s="14" t="s">
        <v>711</v>
      </c>
      <c r="R67" s="9"/>
      <c r="S67" s="9">
        <v>1040</v>
      </c>
      <c r="T67" s="9">
        <v>289</v>
      </c>
      <c r="U67" s="65" t="s">
        <v>640</v>
      </c>
      <c r="V67" s="65" t="s">
        <v>646</v>
      </c>
      <c r="W67" s="14" t="s">
        <v>641</v>
      </c>
      <c r="X67" s="65" t="s">
        <v>625</v>
      </c>
      <c r="Y67" s="9">
        <v>2270</v>
      </c>
      <c r="Z67" s="9"/>
      <c r="AA67" s="65" t="s">
        <v>640</v>
      </c>
      <c r="AB67" s="65" t="s">
        <v>646</v>
      </c>
      <c r="AC67" s="14" t="s">
        <v>685</v>
      </c>
      <c r="AD67" s="14" t="s">
        <v>684</v>
      </c>
      <c r="AE67" s="9">
        <v>489</v>
      </c>
      <c r="AF67" s="9"/>
      <c r="AG67" s="43" t="s">
        <v>810</v>
      </c>
      <c r="AH67" s="43" t="s">
        <v>646</v>
      </c>
      <c r="AI67" s="14" t="s">
        <v>723</v>
      </c>
      <c r="AJ67" s="14" t="s">
        <v>684</v>
      </c>
      <c r="AK67" s="208" t="s">
        <v>624</v>
      </c>
      <c r="AL67" s="209"/>
      <c r="AM67" s="209"/>
      <c r="AN67" s="209"/>
      <c r="AO67" s="209"/>
      <c r="AP67" s="210"/>
      <c r="AQ67" s="9"/>
      <c r="AR67" s="9"/>
      <c r="AS67" s="14" t="s">
        <v>675</v>
      </c>
      <c r="AT67" s="65" t="s">
        <v>640</v>
      </c>
      <c r="AU67" s="65" t="s">
        <v>646</v>
      </c>
      <c r="AV67" s="65" t="s">
        <v>642</v>
      </c>
      <c r="AW67" s="65" t="s">
        <v>625</v>
      </c>
      <c r="AX67" s="9" t="s">
        <v>892</v>
      </c>
    </row>
    <row r="68" spans="1:50" s="10" customFormat="1" ht="45" x14ac:dyDescent="0.25">
      <c r="A68" s="9">
        <v>536741</v>
      </c>
      <c r="B68" s="37" t="s">
        <v>144</v>
      </c>
      <c r="C68" s="9" t="s">
        <v>350</v>
      </c>
      <c r="D68" s="9">
        <v>171</v>
      </c>
      <c r="E68" s="9">
        <v>202</v>
      </c>
      <c r="F68" s="100"/>
      <c r="G68" s="9"/>
      <c r="H68" s="9"/>
      <c r="I68" s="100" t="s">
        <v>640</v>
      </c>
      <c r="J68" s="100" t="s">
        <v>646</v>
      </c>
      <c r="K68" s="14" t="s">
        <v>711</v>
      </c>
      <c r="L68" s="9"/>
      <c r="M68" s="9"/>
      <c r="N68" s="9"/>
      <c r="O68" s="100" t="s">
        <v>640</v>
      </c>
      <c r="P68" s="100" t="s">
        <v>646</v>
      </c>
      <c r="Q68" s="14" t="s">
        <v>711</v>
      </c>
      <c r="R68" s="9"/>
      <c r="S68" s="9">
        <v>1109</v>
      </c>
      <c r="T68" s="9">
        <v>0</v>
      </c>
      <c r="U68" s="100" t="s">
        <v>640</v>
      </c>
      <c r="V68" s="100" t="s">
        <v>646</v>
      </c>
      <c r="W68" s="14" t="s">
        <v>641</v>
      </c>
      <c r="X68" s="100" t="s">
        <v>625</v>
      </c>
      <c r="Y68" s="9">
        <v>1952</v>
      </c>
      <c r="Z68" s="9"/>
      <c r="AA68" s="100" t="s">
        <v>640</v>
      </c>
      <c r="AB68" s="100" t="s">
        <v>646</v>
      </c>
      <c r="AC68" s="14" t="s">
        <v>723</v>
      </c>
      <c r="AD68" s="100" t="s">
        <v>795</v>
      </c>
      <c r="AE68" s="9"/>
      <c r="AF68" s="9"/>
      <c r="AG68" s="100" t="s">
        <v>640</v>
      </c>
      <c r="AH68" s="100" t="s">
        <v>646</v>
      </c>
      <c r="AI68" s="14" t="s">
        <v>685</v>
      </c>
      <c r="AJ68" s="14" t="s">
        <v>684</v>
      </c>
      <c r="AK68" s="208" t="s">
        <v>624</v>
      </c>
      <c r="AL68" s="209"/>
      <c r="AM68" s="209"/>
      <c r="AN68" s="209"/>
      <c r="AO68" s="209"/>
      <c r="AP68" s="210"/>
      <c r="AQ68" s="9"/>
      <c r="AR68" s="9"/>
      <c r="AS68" s="14" t="s">
        <v>719</v>
      </c>
      <c r="AT68" s="100" t="s">
        <v>640</v>
      </c>
      <c r="AU68" s="100" t="s">
        <v>646</v>
      </c>
      <c r="AV68" s="100" t="s">
        <v>642</v>
      </c>
      <c r="AW68" s="100" t="s">
        <v>625</v>
      </c>
      <c r="AX68" s="9" t="s">
        <v>1015</v>
      </c>
    </row>
    <row r="69" spans="1:50" s="71" customFormat="1" x14ac:dyDescent="0.25">
      <c r="A69" s="56">
        <v>551961</v>
      </c>
      <c r="B69" s="72" t="s">
        <v>398</v>
      </c>
      <c r="C69" s="56" t="s">
        <v>350</v>
      </c>
      <c r="D69" s="56">
        <v>554</v>
      </c>
      <c r="E69" s="56">
        <v>446</v>
      </c>
      <c r="F69" s="57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s="71" customFormat="1" x14ac:dyDescent="0.25">
      <c r="A70" s="56">
        <v>551970</v>
      </c>
      <c r="B70" s="72" t="s">
        <v>399</v>
      </c>
      <c r="C70" s="56" t="s">
        <v>350</v>
      </c>
      <c r="D70" s="56">
        <v>3000</v>
      </c>
      <c r="E70" s="56">
        <v>592</v>
      </c>
      <c r="F70" s="57" t="s">
        <v>621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s="10" customFormat="1" ht="30" x14ac:dyDescent="0.25">
      <c r="A71" s="9">
        <v>536482</v>
      </c>
      <c r="B71" s="37" t="s">
        <v>188</v>
      </c>
      <c r="C71" s="9" t="s">
        <v>350</v>
      </c>
      <c r="D71" s="9">
        <v>58</v>
      </c>
      <c r="E71" s="9">
        <v>28</v>
      </c>
      <c r="F71" s="65"/>
      <c r="G71" s="9"/>
      <c r="H71" s="9"/>
      <c r="I71" s="65" t="s">
        <v>640</v>
      </c>
      <c r="J71" s="65" t="s">
        <v>646</v>
      </c>
      <c r="K71" s="14" t="s">
        <v>705</v>
      </c>
      <c r="L71" s="9"/>
      <c r="M71" s="9"/>
      <c r="N71" s="9"/>
      <c r="O71" s="65" t="s">
        <v>640</v>
      </c>
      <c r="P71" s="65" t="s">
        <v>646</v>
      </c>
      <c r="Q71" s="14" t="s">
        <v>705</v>
      </c>
      <c r="R71" s="9"/>
      <c r="S71" s="9">
        <v>600</v>
      </c>
      <c r="T71" s="9">
        <v>510</v>
      </c>
      <c r="U71" s="65" t="s">
        <v>640</v>
      </c>
      <c r="V71" s="65" t="s">
        <v>646</v>
      </c>
      <c r="W71" s="14" t="s">
        <v>641</v>
      </c>
      <c r="X71" s="65" t="s">
        <v>625</v>
      </c>
      <c r="Y71" s="9">
        <v>2211</v>
      </c>
      <c r="Z71" s="9"/>
      <c r="AA71" s="65" t="s">
        <v>640</v>
      </c>
      <c r="AB71" s="65" t="s">
        <v>646</v>
      </c>
      <c r="AC71" s="14" t="s">
        <v>723</v>
      </c>
      <c r="AD71" s="14" t="s">
        <v>625</v>
      </c>
      <c r="AE71" s="9">
        <v>616</v>
      </c>
      <c r="AF71" s="9"/>
      <c r="AG71" s="65" t="s">
        <v>640</v>
      </c>
      <c r="AH71" s="65" t="s">
        <v>646</v>
      </c>
      <c r="AI71" s="14" t="s">
        <v>723</v>
      </c>
      <c r="AJ71" s="14" t="s">
        <v>625</v>
      </c>
      <c r="AK71" s="208" t="s">
        <v>624</v>
      </c>
      <c r="AL71" s="209"/>
      <c r="AM71" s="209"/>
      <c r="AN71" s="209"/>
      <c r="AO71" s="209"/>
      <c r="AP71" s="210"/>
      <c r="AQ71" s="9"/>
      <c r="AR71" s="9"/>
      <c r="AS71" s="14" t="s">
        <v>665</v>
      </c>
      <c r="AT71" s="65" t="s">
        <v>640</v>
      </c>
      <c r="AU71" s="65" t="s">
        <v>646</v>
      </c>
      <c r="AV71" s="65" t="s">
        <v>642</v>
      </c>
      <c r="AW71" s="65" t="s">
        <v>625</v>
      </c>
      <c r="AX71" s="9" t="s">
        <v>754</v>
      </c>
    </row>
    <row r="72" spans="1:50" s="10" customFormat="1" ht="90" x14ac:dyDescent="0.25">
      <c r="A72" s="9">
        <v>536873</v>
      </c>
      <c r="B72" s="37" t="s">
        <v>51</v>
      </c>
      <c r="C72" s="9" t="s">
        <v>350</v>
      </c>
      <c r="D72" s="9">
        <v>66</v>
      </c>
      <c r="E72" s="9">
        <v>39</v>
      </c>
      <c r="F72" s="65"/>
      <c r="G72" s="9"/>
      <c r="H72" s="9"/>
      <c r="I72" s="65" t="s">
        <v>640</v>
      </c>
      <c r="J72" s="65" t="s">
        <v>646</v>
      </c>
      <c r="K72" s="14" t="s">
        <v>705</v>
      </c>
      <c r="L72" s="9"/>
      <c r="M72" s="9"/>
      <c r="N72" s="9"/>
      <c r="O72" s="65" t="s">
        <v>640</v>
      </c>
      <c r="P72" s="65" t="s">
        <v>646</v>
      </c>
      <c r="Q72" s="14" t="s">
        <v>705</v>
      </c>
      <c r="R72" s="9"/>
      <c r="S72" s="9">
        <v>1350</v>
      </c>
      <c r="T72" s="9">
        <v>249</v>
      </c>
      <c r="U72" s="65" t="s">
        <v>640</v>
      </c>
      <c r="V72" s="65" t="s">
        <v>646</v>
      </c>
      <c r="W72" s="14" t="s">
        <v>641</v>
      </c>
      <c r="X72" s="65" t="s">
        <v>625</v>
      </c>
      <c r="Y72" s="9">
        <v>0</v>
      </c>
      <c r="Z72" s="9"/>
      <c r="AA72" s="65" t="s">
        <v>640</v>
      </c>
      <c r="AB72" s="65" t="s">
        <v>646</v>
      </c>
      <c r="AC72" s="14" t="s">
        <v>685</v>
      </c>
      <c r="AD72" s="14" t="s">
        <v>684</v>
      </c>
      <c r="AE72" s="9"/>
      <c r="AF72" s="9"/>
      <c r="AG72" s="65" t="s">
        <v>640</v>
      </c>
      <c r="AH72" s="65" t="s">
        <v>646</v>
      </c>
      <c r="AI72" s="14" t="s">
        <v>685</v>
      </c>
      <c r="AJ72" s="14" t="s">
        <v>684</v>
      </c>
      <c r="AK72" s="208" t="s">
        <v>624</v>
      </c>
      <c r="AL72" s="209"/>
      <c r="AM72" s="209"/>
      <c r="AN72" s="209"/>
      <c r="AO72" s="209"/>
      <c r="AP72" s="210"/>
      <c r="AQ72" s="9"/>
      <c r="AR72" s="9"/>
      <c r="AS72" s="14" t="s">
        <v>744</v>
      </c>
      <c r="AT72" s="65" t="s">
        <v>640</v>
      </c>
      <c r="AU72" s="65" t="s">
        <v>646</v>
      </c>
      <c r="AV72" s="65" t="s">
        <v>642</v>
      </c>
      <c r="AW72" s="65" t="s">
        <v>625</v>
      </c>
      <c r="AX72" s="9" t="s">
        <v>745</v>
      </c>
    </row>
  </sheetData>
  <mergeCells count="62">
    <mergeCell ref="AK21:AP21"/>
    <mergeCell ref="AK35:AP35"/>
    <mergeCell ref="AK22:AP22"/>
    <mergeCell ref="AK32:AP32"/>
    <mergeCell ref="AK30:AP30"/>
    <mergeCell ref="AK33:AP33"/>
    <mergeCell ref="AK34:AP34"/>
    <mergeCell ref="AK41:AP41"/>
    <mergeCell ref="AV34:AW34"/>
    <mergeCell ref="AK28:AP28"/>
    <mergeCell ref="AK26:AP26"/>
    <mergeCell ref="AV11:AW11"/>
    <mergeCell ref="AK18:AP18"/>
    <mergeCell ref="AK14:AP14"/>
    <mergeCell ref="AK19:AP19"/>
    <mergeCell ref="AQ25:AW25"/>
    <mergeCell ref="AK24:AP24"/>
    <mergeCell ref="AK25:AP25"/>
    <mergeCell ref="AK31:AP31"/>
    <mergeCell ref="AK27:AP27"/>
    <mergeCell ref="AK23:AP23"/>
    <mergeCell ref="AK15:AP15"/>
    <mergeCell ref="AV13:AW13"/>
    <mergeCell ref="AK72:AP72"/>
    <mergeCell ref="AK46:AP46"/>
    <mergeCell ref="AK36:AP36"/>
    <mergeCell ref="AK64:AP64"/>
    <mergeCell ref="AK47:AP47"/>
    <mergeCell ref="AK45:AP45"/>
    <mergeCell ref="AK58:AP58"/>
    <mergeCell ref="AK52:AP52"/>
    <mergeCell ref="AK43:AP43"/>
    <mergeCell ref="AK37:AP37"/>
    <mergeCell ref="AK40:AP40"/>
    <mergeCell ref="AK56:AP56"/>
    <mergeCell ref="AK63:AP63"/>
    <mergeCell ref="AK39:AP39"/>
    <mergeCell ref="AK38:AP38"/>
    <mergeCell ref="AK44:AP44"/>
    <mergeCell ref="AK67:AP67"/>
    <mergeCell ref="AK59:AP59"/>
    <mergeCell ref="AK71:AP71"/>
    <mergeCell ref="AV49:AW49"/>
    <mergeCell ref="AK49:AP49"/>
    <mergeCell ref="AK66:AP66"/>
    <mergeCell ref="AK57:AP57"/>
    <mergeCell ref="AK65:AP65"/>
    <mergeCell ref="AK54:AP54"/>
    <mergeCell ref="AK55:AP55"/>
    <mergeCell ref="AK68:AP68"/>
    <mergeCell ref="AK61:AP61"/>
    <mergeCell ref="AV16:AW16"/>
    <mergeCell ref="AK9:AP9"/>
    <mergeCell ref="AK10:AP10"/>
    <mergeCell ref="AK12:AP12"/>
    <mergeCell ref="AK6:AP6"/>
    <mergeCell ref="AV6:AW6"/>
    <mergeCell ref="AK17:AP17"/>
    <mergeCell ref="AK8:AP8"/>
    <mergeCell ref="AK13:AP13"/>
    <mergeCell ref="AK11:AP11"/>
    <mergeCell ref="AK16:AP1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453D4-FCFA-45C7-BF88-016C13FEC40A}">
  <dimension ref="A1:AX86"/>
  <sheetViews>
    <sheetView topLeftCell="H1" zoomScale="70" zoomScaleNormal="70" workbookViewId="0">
      <pane ySplit="3" topLeftCell="A4" activePane="bottomLeft" state="frozen"/>
      <selection pane="bottomLeft" activeCell="Y5" sqref="Y5"/>
    </sheetView>
  </sheetViews>
  <sheetFormatPr defaultRowHeight="15" x14ac:dyDescent="0.25"/>
  <cols>
    <col min="2" max="2" width="23.5703125" bestFit="1" customWidth="1"/>
    <col min="3" max="3" width="10.710937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61.5" customHeight="1" x14ac:dyDescent="0.25">
      <c r="A4" s="9">
        <v>563251</v>
      </c>
      <c r="B4" s="9" t="s">
        <v>580</v>
      </c>
      <c r="C4" s="9" t="s">
        <v>428</v>
      </c>
      <c r="D4" s="9">
        <v>149</v>
      </c>
      <c r="E4" s="9">
        <v>168</v>
      </c>
      <c r="F4" s="86"/>
      <c r="G4" s="9">
        <v>0</v>
      </c>
      <c r="H4" s="9">
        <v>0</v>
      </c>
      <c r="I4" s="86" t="s">
        <v>640</v>
      </c>
      <c r="J4" s="86" t="s">
        <v>646</v>
      </c>
      <c r="K4" s="86" t="s">
        <v>723</v>
      </c>
      <c r="L4" s="9" t="s">
        <v>808</v>
      </c>
      <c r="M4" s="11">
        <v>1023</v>
      </c>
      <c r="N4" s="11">
        <v>1023</v>
      </c>
      <c r="O4" s="86" t="s">
        <v>640</v>
      </c>
      <c r="P4" s="86" t="s">
        <v>646</v>
      </c>
      <c r="Q4" s="45" t="s">
        <v>723</v>
      </c>
      <c r="R4" s="9" t="s">
        <v>808</v>
      </c>
      <c r="S4" s="9">
        <v>2076</v>
      </c>
      <c r="T4" s="9">
        <v>1680</v>
      </c>
      <c r="U4" s="86" t="s">
        <v>640</v>
      </c>
      <c r="V4" s="86" t="s">
        <v>646</v>
      </c>
      <c r="W4" s="14" t="s">
        <v>641</v>
      </c>
      <c r="X4" s="86" t="s">
        <v>625</v>
      </c>
      <c r="Y4" s="9">
        <v>0</v>
      </c>
      <c r="Z4" s="9"/>
      <c r="AA4" s="43" t="s">
        <v>640</v>
      </c>
      <c r="AB4" s="43" t="s">
        <v>646</v>
      </c>
      <c r="AC4" s="46" t="s">
        <v>685</v>
      </c>
      <c r="AD4" s="14" t="s">
        <v>684</v>
      </c>
      <c r="AE4" s="9">
        <v>263</v>
      </c>
      <c r="AF4" s="9"/>
      <c r="AG4" s="86" t="s">
        <v>640</v>
      </c>
      <c r="AH4" s="86" t="s">
        <v>646</v>
      </c>
      <c r="AI4" s="109" t="s">
        <v>723</v>
      </c>
      <c r="AJ4" s="14" t="s">
        <v>684</v>
      </c>
      <c r="AK4" s="208" t="s">
        <v>624</v>
      </c>
      <c r="AL4" s="209"/>
      <c r="AM4" s="209"/>
      <c r="AN4" s="209"/>
      <c r="AO4" s="209"/>
      <c r="AP4" s="210"/>
      <c r="AQ4" s="9"/>
      <c r="AR4" s="9"/>
      <c r="AS4" s="9"/>
      <c r="AT4" s="86" t="s">
        <v>640</v>
      </c>
      <c r="AU4" s="86" t="s">
        <v>646</v>
      </c>
      <c r="AV4" s="214" t="s">
        <v>647</v>
      </c>
      <c r="AW4" s="214"/>
      <c r="AX4" s="9" t="s">
        <v>980</v>
      </c>
    </row>
    <row r="5" spans="1:50" s="8" customFormat="1" ht="29.45" customHeight="1" x14ac:dyDescent="0.25">
      <c r="A5" s="11">
        <v>563366</v>
      </c>
      <c r="B5" s="6" t="s">
        <v>112</v>
      </c>
      <c r="C5" s="6" t="s">
        <v>428</v>
      </c>
      <c r="D5" s="11">
        <v>76</v>
      </c>
      <c r="E5" s="11">
        <v>54</v>
      </c>
      <c r="F5" s="6"/>
      <c r="G5" s="6"/>
      <c r="H5" s="6"/>
      <c r="I5" s="65" t="s">
        <v>640</v>
      </c>
      <c r="J5" s="65" t="s">
        <v>646</v>
      </c>
      <c r="K5" s="65" t="s">
        <v>705</v>
      </c>
      <c r="L5" s="6"/>
      <c r="M5" s="6"/>
      <c r="N5" s="6"/>
      <c r="O5" s="65" t="s">
        <v>640</v>
      </c>
      <c r="P5" s="65" t="s">
        <v>646</v>
      </c>
      <c r="Q5" s="65" t="s">
        <v>705</v>
      </c>
      <c r="R5" s="6"/>
      <c r="S5" s="11">
        <v>990</v>
      </c>
      <c r="T5" s="11">
        <v>890</v>
      </c>
      <c r="U5" s="65" t="s">
        <v>640</v>
      </c>
      <c r="V5" s="65" t="s">
        <v>646</v>
      </c>
      <c r="W5" s="14" t="s">
        <v>641</v>
      </c>
      <c r="X5" s="65" t="s">
        <v>625</v>
      </c>
      <c r="Y5" s="11">
        <v>993</v>
      </c>
      <c r="Z5" s="6"/>
      <c r="AA5" s="65" t="s">
        <v>640</v>
      </c>
      <c r="AB5" s="65" t="s">
        <v>646</v>
      </c>
      <c r="AC5" s="109" t="s">
        <v>723</v>
      </c>
      <c r="AD5" s="65" t="s">
        <v>625</v>
      </c>
      <c r="AE5" s="11">
        <v>224</v>
      </c>
      <c r="AF5" s="6"/>
      <c r="AG5" s="65" t="s">
        <v>640</v>
      </c>
      <c r="AH5" s="65" t="s">
        <v>646</v>
      </c>
      <c r="AI5" s="109" t="s">
        <v>723</v>
      </c>
      <c r="AJ5" s="65" t="s">
        <v>625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9"/>
      <c r="AT5" s="65" t="s">
        <v>640</v>
      </c>
      <c r="AU5" s="65" t="s">
        <v>646</v>
      </c>
      <c r="AV5" s="214" t="s">
        <v>647</v>
      </c>
      <c r="AW5" s="214"/>
      <c r="AX5" s="6" t="s">
        <v>787</v>
      </c>
    </row>
    <row r="6" spans="1:50" s="10" customFormat="1" x14ac:dyDescent="0.25">
      <c r="A6" s="2">
        <v>552054</v>
      </c>
      <c r="B6" s="2" t="s">
        <v>429</v>
      </c>
      <c r="C6" s="2" t="s">
        <v>428</v>
      </c>
      <c r="D6" s="2">
        <v>4965</v>
      </c>
      <c r="E6" s="2">
        <v>604</v>
      </c>
      <c r="F6" s="24" t="s">
        <v>621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30" x14ac:dyDescent="0.25">
      <c r="A7" s="9">
        <v>560448</v>
      </c>
      <c r="B7" s="9" t="s">
        <v>564</v>
      </c>
      <c r="C7" s="9" t="s">
        <v>428</v>
      </c>
      <c r="D7" s="9">
        <v>199</v>
      </c>
      <c r="E7" s="9">
        <v>226</v>
      </c>
      <c r="F7" s="109"/>
      <c r="G7" s="11">
        <v>3411</v>
      </c>
      <c r="H7" s="11">
        <v>2045</v>
      </c>
      <c r="I7" s="109" t="s">
        <v>640</v>
      </c>
      <c r="J7" s="109" t="s">
        <v>646</v>
      </c>
      <c r="K7" s="109" t="s">
        <v>723</v>
      </c>
      <c r="L7" s="109"/>
      <c r="M7" s="11">
        <v>10193</v>
      </c>
      <c r="N7" s="9">
        <v>8998</v>
      </c>
      <c r="O7" s="109" t="s">
        <v>640</v>
      </c>
      <c r="P7" s="109" t="s">
        <v>646</v>
      </c>
      <c r="Q7" s="109" t="s">
        <v>723</v>
      </c>
      <c r="R7" s="109"/>
      <c r="S7" s="11">
        <v>1762</v>
      </c>
      <c r="T7" s="9">
        <v>57</v>
      </c>
      <c r="U7" s="109" t="s">
        <v>640</v>
      </c>
      <c r="V7" s="109" t="s">
        <v>646</v>
      </c>
      <c r="W7" s="14" t="s">
        <v>641</v>
      </c>
      <c r="X7" s="109" t="s">
        <v>625</v>
      </c>
      <c r="Y7" s="9">
        <v>6585</v>
      </c>
      <c r="Z7" s="9"/>
      <c r="AA7" s="43" t="s">
        <v>640</v>
      </c>
      <c r="AB7" s="43" t="s">
        <v>646</v>
      </c>
      <c r="AC7" s="109" t="s">
        <v>723</v>
      </c>
      <c r="AD7" s="14" t="s">
        <v>684</v>
      </c>
      <c r="AE7" s="9">
        <v>1321</v>
      </c>
      <c r="AF7" s="9"/>
      <c r="AG7" s="109" t="s">
        <v>640</v>
      </c>
      <c r="AH7" s="109" t="s">
        <v>646</v>
      </c>
      <c r="AI7" s="109" t="s">
        <v>723</v>
      </c>
      <c r="AJ7" s="109" t="s">
        <v>625</v>
      </c>
      <c r="AK7" s="208" t="s">
        <v>624</v>
      </c>
      <c r="AL7" s="209"/>
      <c r="AM7" s="209"/>
      <c r="AN7" s="209"/>
      <c r="AO7" s="209"/>
      <c r="AP7" s="210"/>
      <c r="AQ7" s="9"/>
      <c r="AR7" s="9"/>
      <c r="AS7" s="109"/>
      <c r="AT7" s="109" t="s">
        <v>640</v>
      </c>
      <c r="AU7" s="109" t="s">
        <v>646</v>
      </c>
      <c r="AV7" s="214" t="s">
        <v>647</v>
      </c>
      <c r="AW7" s="214"/>
      <c r="AX7" s="37" t="s">
        <v>1086</v>
      </c>
    </row>
    <row r="8" spans="1:50" s="10" customFormat="1" x14ac:dyDescent="0.25">
      <c r="A8" s="2">
        <v>552101</v>
      </c>
      <c r="B8" s="2" t="s">
        <v>411</v>
      </c>
      <c r="C8" s="2" t="s">
        <v>428</v>
      </c>
      <c r="D8" s="2">
        <v>709</v>
      </c>
      <c r="E8" s="2">
        <v>483</v>
      </c>
      <c r="F8" s="24"/>
      <c r="G8" s="11"/>
      <c r="H8" s="11"/>
      <c r="I8" s="11"/>
      <c r="J8" s="11"/>
      <c r="K8" s="23"/>
      <c r="L8" s="23"/>
      <c r="M8" s="11"/>
      <c r="N8" s="11"/>
      <c r="O8" s="11"/>
      <c r="P8" s="11"/>
      <c r="Q8" s="23"/>
      <c r="R8" s="9"/>
      <c r="S8" s="11"/>
      <c r="T8" s="9"/>
      <c r="U8" s="9"/>
      <c r="V8" s="9"/>
      <c r="W8" s="23"/>
      <c r="X8" s="23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3"/>
      <c r="AX8" s="9"/>
    </row>
    <row r="9" spans="1:50" s="84" customFormat="1" ht="60" x14ac:dyDescent="0.25">
      <c r="A9" s="79">
        <v>552127</v>
      </c>
      <c r="B9" s="79" t="s">
        <v>412</v>
      </c>
      <c r="C9" s="79" t="s">
        <v>428</v>
      </c>
      <c r="D9" s="79">
        <v>47</v>
      </c>
      <c r="E9" s="79">
        <v>14</v>
      </c>
      <c r="F9" s="80" t="s">
        <v>621</v>
      </c>
      <c r="G9" s="81"/>
      <c r="H9" s="81"/>
      <c r="I9" s="83" t="s">
        <v>694</v>
      </c>
      <c r="J9" s="80" t="s">
        <v>646</v>
      </c>
      <c r="K9" s="80" t="s">
        <v>705</v>
      </c>
      <c r="L9" s="85" t="s">
        <v>813</v>
      </c>
      <c r="M9" s="81"/>
      <c r="N9" s="81"/>
      <c r="O9" s="83" t="s">
        <v>694</v>
      </c>
      <c r="P9" s="80" t="s">
        <v>646</v>
      </c>
      <c r="Q9" s="80" t="s">
        <v>705</v>
      </c>
      <c r="R9" s="85" t="s">
        <v>813</v>
      </c>
      <c r="S9" s="81">
        <v>623</v>
      </c>
      <c r="T9" s="79">
        <v>0</v>
      </c>
      <c r="U9" s="80" t="s">
        <v>640</v>
      </c>
      <c r="V9" s="80" t="s">
        <v>646</v>
      </c>
      <c r="W9" s="83" t="s">
        <v>1269</v>
      </c>
      <c r="X9" s="80" t="s">
        <v>625</v>
      </c>
      <c r="Y9" s="79">
        <v>0</v>
      </c>
      <c r="Z9" s="79"/>
      <c r="AA9" s="80" t="s">
        <v>640</v>
      </c>
      <c r="AB9" s="80" t="s">
        <v>646</v>
      </c>
      <c r="AC9" s="80" t="s">
        <v>723</v>
      </c>
      <c r="AD9" s="171" t="s">
        <v>637</v>
      </c>
      <c r="AE9" s="79">
        <v>1180</v>
      </c>
      <c r="AF9" s="79"/>
      <c r="AG9" s="83" t="s">
        <v>1268</v>
      </c>
      <c r="AH9" s="80" t="s">
        <v>646</v>
      </c>
      <c r="AI9" s="80" t="s">
        <v>723</v>
      </c>
      <c r="AJ9" s="83" t="s">
        <v>1267</v>
      </c>
      <c r="AK9" s="215" t="s">
        <v>624</v>
      </c>
      <c r="AL9" s="217"/>
      <c r="AM9" s="217"/>
      <c r="AN9" s="217"/>
      <c r="AO9" s="217"/>
      <c r="AP9" s="216"/>
      <c r="AQ9" s="79"/>
      <c r="AR9" s="79"/>
      <c r="AS9" s="79"/>
      <c r="AT9" s="80" t="s">
        <v>640</v>
      </c>
      <c r="AU9" s="80" t="s">
        <v>646</v>
      </c>
      <c r="AV9" s="215" t="s">
        <v>647</v>
      </c>
      <c r="AW9" s="216"/>
      <c r="AX9" s="85" t="s">
        <v>1270</v>
      </c>
    </row>
    <row r="10" spans="1:50" s="10" customFormat="1" ht="60" x14ac:dyDescent="0.25">
      <c r="A10" s="9">
        <v>552135</v>
      </c>
      <c r="B10" s="9" t="s">
        <v>413</v>
      </c>
      <c r="C10" s="9" t="s">
        <v>428</v>
      </c>
      <c r="D10" s="9">
        <v>223</v>
      </c>
      <c r="E10" s="9">
        <v>256</v>
      </c>
      <c r="F10" s="133"/>
      <c r="G10" s="11"/>
      <c r="H10" s="11"/>
      <c r="I10" s="133" t="s">
        <v>640</v>
      </c>
      <c r="J10" s="133" t="s">
        <v>646</v>
      </c>
      <c r="K10" s="133" t="s">
        <v>705</v>
      </c>
      <c r="L10" s="133"/>
      <c r="M10" s="11"/>
      <c r="N10" s="11"/>
      <c r="O10" s="133" t="s">
        <v>640</v>
      </c>
      <c r="P10" s="133" t="s">
        <v>646</v>
      </c>
      <c r="Q10" s="133" t="s">
        <v>705</v>
      </c>
      <c r="R10" s="9"/>
      <c r="S10" s="11">
        <v>2969</v>
      </c>
      <c r="T10" s="9">
        <v>0</v>
      </c>
      <c r="U10" s="133" t="s">
        <v>640</v>
      </c>
      <c r="V10" s="133" t="s">
        <v>646</v>
      </c>
      <c r="W10" s="14" t="s">
        <v>641</v>
      </c>
      <c r="X10" s="133" t="s">
        <v>625</v>
      </c>
      <c r="Y10" s="9">
        <v>12272</v>
      </c>
      <c r="Z10" s="9"/>
      <c r="AA10" s="133" t="s">
        <v>640</v>
      </c>
      <c r="AB10" s="133" t="s">
        <v>646</v>
      </c>
      <c r="AC10" s="133" t="s">
        <v>723</v>
      </c>
      <c r="AD10" s="14" t="s">
        <v>1112</v>
      </c>
      <c r="AE10" s="9">
        <v>2779</v>
      </c>
      <c r="AF10" s="9"/>
      <c r="AG10" s="133" t="s">
        <v>640</v>
      </c>
      <c r="AH10" s="133" t="s">
        <v>646</v>
      </c>
      <c r="AI10" s="133" t="s">
        <v>723</v>
      </c>
      <c r="AJ10" s="133" t="s">
        <v>625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45" t="s">
        <v>1146</v>
      </c>
      <c r="AT10" s="43" t="s">
        <v>640</v>
      </c>
      <c r="AU10" s="43" t="s">
        <v>646</v>
      </c>
      <c r="AV10" s="43" t="s">
        <v>642</v>
      </c>
      <c r="AW10" s="43" t="s">
        <v>625</v>
      </c>
      <c r="AX10" s="9" t="s">
        <v>1113</v>
      </c>
    </row>
    <row r="11" spans="1:50" s="10" customFormat="1" ht="32.450000000000003" customHeight="1" x14ac:dyDescent="0.25">
      <c r="A11" s="9">
        <v>563722</v>
      </c>
      <c r="B11" s="9" t="s">
        <v>595</v>
      </c>
      <c r="C11" s="9" t="s">
        <v>428</v>
      </c>
      <c r="D11" s="9">
        <v>82</v>
      </c>
      <c r="E11" s="9">
        <v>59</v>
      </c>
      <c r="F11" s="63"/>
      <c r="G11" s="11"/>
      <c r="H11" s="11"/>
      <c r="I11" s="63" t="s">
        <v>640</v>
      </c>
      <c r="J11" s="63" t="s">
        <v>646</v>
      </c>
      <c r="K11" s="63" t="s">
        <v>705</v>
      </c>
      <c r="L11" s="63"/>
      <c r="M11" s="11"/>
      <c r="N11" s="11"/>
      <c r="O11" s="63" t="s">
        <v>640</v>
      </c>
      <c r="P11" s="63" t="s">
        <v>646</v>
      </c>
      <c r="Q11" s="63" t="s">
        <v>705</v>
      </c>
      <c r="R11" s="9"/>
      <c r="S11" s="11">
        <v>1334</v>
      </c>
      <c r="T11" s="9">
        <v>0</v>
      </c>
      <c r="U11" s="63" t="s">
        <v>640</v>
      </c>
      <c r="V11" s="63" t="s">
        <v>646</v>
      </c>
      <c r="W11" s="14" t="s">
        <v>641</v>
      </c>
      <c r="X11" s="63" t="s">
        <v>625</v>
      </c>
      <c r="Y11" s="9">
        <v>6656</v>
      </c>
      <c r="Z11" s="9"/>
      <c r="AA11" s="63" t="s">
        <v>640</v>
      </c>
      <c r="AB11" s="63" t="s">
        <v>646</v>
      </c>
      <c r="AC11" s="63" t="s">
        <v>723</v>
      </c>
      <c r="AD11" s="63" t="s">
        <v>792</v>
      </c>
      <c r="AE11" s="9">
        <v>527</v>
      </c>
      <c r="AF11" s="9"/>
      <c r="AG11" s="63" t="s">
        <v>640</v>
      </c>
      <c r="AH11" s="63" t="s">
        <v>646</v>
      </c>
      <c r="AI11" s="63" t="s">
        <v>723</v>
      </c>
      <c r="AJ11" s="14" t="s">
        <v>684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14" t="s">
        <v>665</v>
      </c>
      <c r="AT11" s="63" t="s">
        <v>640</v>
      </c>
      <c r="AU11" s="63" t="s">
        <v>646</v>
      </c>
      <c r="AV11" s="63" t="s">
        <v>642</v>
      </c>
      <c r="AW11" s="63" t="s">
        <v>625</v>
      </c>
      <c r="AX11" s="9" t="s">
        <v>793</v>
      </c>
    </row>
    <row r="12" spans="1:50" s="10" customFormat="1" ht="78" customHeight="1" x14ac:dyDescent="0.25">
      <c r="A12" s="9">
        <v>563650</v>
      </c>
      <c r="B12" s="9" t="s">
        <v>594</v>
      </c>
      <c r="C12" s="9" t="s">
        <v>428</v>
      </c>
      <c r="D12" s="9">
        <v>159</v>
      </c>
      <c r="E12" s="9">
        <v>185</v>
      </c>
      <c r="F12" s="86"/>
      <c r="G12" s="11"/>
      <c r="H12" s="11"/>
      <c r="I12" s="43" t="s">
        <v>640</v>
      </c>
      <c r="J12" s="43" t="s">
        <v>646</v>
      </c>
      <c r="K12" s="86" t="s">
        <v>783</v>
      </c>
      <c r="L12" s="86"/>
      <c r="M12" s="11"/>
      <c r="N12" s="11"/>
      <c r="O12" s="43" t="s">
        <v>640</v>
      </c>
      <c r="P12" s="43" t="s">
        <v>646</v>
      </c>
      <c r="Q12" s="86" t="s">
        <v>783</v>
      </c>
      <c r="R12" s="9"/>
      <c r="S12" s="11">
        <v>1750</v>
      </c>
      <c r="T12" s="9">
        <v>0</v>
      </c>
      <c r="U12" s="86" t="s">
        <v>640</v>
      </c>
      <c r="V12" s="86" t="s">
        <v>646</v>
      </c>
      <c r="W12" s="14" t="s">
        <v>641</v>
      </c>
      <c r="X12" s="86" t="s">
        <v>625</v>
      </c>
      <c r="Y12" s="9">
        <v>4608</v>
      </c>
      <c r="Z12" s="9"/>
      <c r="AA12" s="86" t="s">
        <v>640</v>
      </c>
      <c r="AB12" s="86" t="s">
        <v>646</v>
      </c>
      <c r="AC12" s="86" t="s">
        <v>723</v>
      </c>
      <c r="AD12" s="14" t="s">
        <v>907</v>
      </c>
      <c r="AE12" s="9">
        <v>1440</v>
      </c>
      <c r="AF12" s="9"/>
      <c r="AG12" s="86" t="s">
        <v>640</v>
      </c>
      <c r="AH12" s="86" t="s">
        <v>646</v>
      </c>
      <c r="AI12" s="86" t="s">
        <v>723</v>
      </c>
      <c r="AJ12" s="14" t="s">
        <v>684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14" t="s">
        <v>665</v>
      </c>
      <c r="AT12" s="86" t="s">
        <v>640</v>
      </c>
      <c r="AU12" s="86" t="s">
        <v>646</v>
      </c>
      <c r="AV12" s="86" t="s">
        <v>642</v>
      </c>
      <c r="AW12" s="86" t="s">
        <v>625</v>
      </c>
      <c r="AX12" s="9" t="s">
        <v>804</v>
      </c>
    </row>
    <row r="13" spans="1:50" s="10" customFormat="1" ht="45" x14ac:dyDescent="0.25">
      <c r="A13" s="9">
        <v>552224</v>
      </c>
      <c r="B13" s="9" t="s">
        <v>406</v>
      </c>
      <c r="C13" s="9" t="s">
        <v>428</v>
      </c>
      <c r="D13" s="9">
        <v>104</v>
      </c>
      <c r="E13" s="9">
        <v>97</v>
      </c>
      <c r="F13" s="63"/>
      <c r="G13" s="11"/>
      <c r="H13" s="11"/>
      <c r="I13" s="63" t="s">
        <v>640</v>
      </c>
      <c r="J13" s="78" t="s">
        <v>646</v>
      </c>
      <c r="K13" s="78" t="s">
        <v>640</v>
      </c>
      <c r="L13" s="63"/>
      <c r="M13" s="11"/>
      <c r="N13" s="11"/>
      <c r="O13" s="63" t="s">
        <v>640</v>
      </c>
      <c r="P13" s="63" t="s">
        <v>646</v>
      </c>
      <c r="Q13" s="63" t="s">
        <v>705</v>
      </c>
      <c r="R13" s="9"/>
      <c r="S13" s="11">
        <v>1056</v>
      </c>
      <c r="T13" s="9">
        <v>35</v>
      </c>
      <c r="U13" s="63" t="s">
        <v>640</v>
      </c>
      <c r="V13" s="63" t="s">
        <v>646</v>
      </c>
      <c r="W13" s="14" t="s">
        <v>641</v>
      </c>
      <c r="X13" s="63" t="s">
        <v>625</v>
      </c>
      <c r="Y13" s="9">
        <v>2122</v>
      </c>
      <c r="Z13" s="9"/>
      <c r="AA13" s="63" t="s">
        <v>640</v>
      </c>
      <c r="AB13" s="63" t="s">
        <v>646</v>
      </c>
      <c r="AC13" s="63" t="s">
        <v>723</v>
      </c>
      <c r="AD13" s="63" t="s">
        <v>792</v>
      </c>
      <c r="AE13" s="9">
        <v>1236</v>
      </c>
      <c r="AF13" s="9"/>
      <c r="AG13" s="63" t="s">
        <v>640</v>
      </c>
      <c r="AH13" s="63" t="s">
        <v>646</v>
      </c>
      <c r="AI13" s="63" t="s">
        <v>723</v>
      </c>
      <c r="AJ13" s="63" t="s">
        <v>792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45" t="s">
        <v>675</v>
      </c>
      <c r="AT13" s="43" t="s">
        <v>640</v>
      </c>
      <c r="AU13" s="43" t="s">
        <v>646</v>
      </c>
      <c r="AV13" s="43" t="s">
        <v>642</v>
      </c>
      <c r="AW13" s="43" t="s">
        <v>625</v>
      </c>
      <c r="AX13" s="9" t="s">
        <v>834</v>
      </c>
    </row>
    <row r="14" spans="1:50" s="10" customFormat="1" x14ac:dyDescent="0.25">
      <c r="A14" s="2">
        <v>552241</v>
      </c>
      <c r="B14" s="2" t="s">
        <v>335</v>
      </c>
      <c r="C14" s="2" t="s">
        <v>428</v>
      </c>
      <c r="D14" s="2">
        <v>839</v>
      </c>
      <c r="E14" s="2">
        <v>505</v>
      </c>
      <c r="F14" s="24"/>
      <c r="G14" s="11"/>
      <c r="H14" s="11"/>
      <c r="I14" s="11"/>
      <c r="J14" s="11"/>
      <c r="K14" s="23"/>
      <c r="L14" s="23"/>
      <c r="M14" s="11"/>
      <c r="N14" s="11"/>
      <c r="O14" s="11"/>
      <c r="P14" s="11"/>
      <c r="Q14" s="23"/>
      <c r="R14" s="9"/>
      <c r="S14" s="11"/>
      <c r="T14" s="9"/>
      <c r="U14" s="9"/>
      <c r="V14" s="9"/>
      <c r="W14" s="23"/>
      <c r="X14" s="2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23"/>
      <c r="AX14" s="9"/>
    </row>
    <row r="15" spans="1:50" s="10" customFormat="1" ht="51.4" customHeight="1" x14ac:dyDescent="0.25">
      <c r="A15" s="9">
        <v>560529</v>
      </c>
      <c r="B15" s="9" t="s">
        <v>519</v>
      </c>
      <c r="C15" s="9" t="s">
        <v>428</v>
      </c>
      <c r="D15" s="9">
        <v>133</v>
      </c>
      <c r="E15" s="9">
        <v>147</v>
      </c>
      <c r="F15" s="86"/>
      <c r="G15" s="11">
        <v>2165</v>
      </c>
      <c r="H15" s="11">
        <v>1649</v>
      </c>
      <c r="I15" s="43" t="s">
        <v>640</v>
      </c>
      <c r="J15" s="43" t="s">
        <v>646</v>
      </c>
      <c r="K15" s="45" t="s">
        <v>723</v>
      </c>
      <c r="L15" s="86"/>
      <c r="M15" s="11">
        <v>0</v>
      </c>
      <c r="N15" s="11">
        <v>0</v>
      </c>
      <c r="O15" s="86" t="s">
        <v>640</v>
      </c>
      <c r="P15" s="86" t="s">
        <v>646</v>
      </c>
      <c r="Q15" s="45" t="s">
        <v>723</v>
      </c>
      <c r="R15" s="9" t="s">
        <v>690</v>
      </c>
      <c r="S15" s="11">
        <v>2102</v>
      </c>
      <c r="T15" s="9">
        <v>0</v>
      </c>
      <c r="U15" s="86" t="s">
        <v>640</v>
      </c>
      <c r="V15" s="86" t="s">
        <v>646</v>
      </c>
      <c r="W15" s="14" t="s">
        <v>641</v>
      </c>
      <c r="X15" s="86" t="s">
        <v>625</v>
      </c>
      <c r="Y15" s="9">
        <v>3813</v>
      </c>
      <c r="Z15" s="9"/>
      <c r="AA15" s="86" t="s">
        <v>640</v>
      </c>
      <c r="AB15" s="86" t="s">
        <v>646</v>
      </c>
      <c r="AC15" s="86" t="s">
        <v>723</v>
      </c>
      <c r="AD15" s="86" t="s">
        <v>625</v>
      </c>
      <c r="AE15" s="9">
        <v>876</v>
      </c>
      <c r="AF15" s="9"/>
      <c r="AG15" s="86" t="s">
        <v>640</v>
      </c>
      <c r="AH15" s="86" t="s">
        <v>646</v>
      </c>
      <c r="AI15" s="86" t="s">
        <v>723</v>
      </c>
      <c r="AJ15" s="14" t="s">
        <v>684</v>
      </c>
      <c r="AK15" s="208" t="s">
        <v>624</v>
      </c>
      <c r="AL15" s="209"/>
      <c r="AM15" s="209"/>
      <c r="AN15" s="209"/>
      <c r="AO15" s="209"/>
      <c r="AP15" s="210"/>
      <c r="AQ15" s="9"/>
      <c r="AR15" s="9"/>
      <c r="AS15" s="14" t="s">
        <v>665</v>
      </c>
      <c r="AT15" s="86" t="s">
        <v>640</v>
      </c>
      <c r="AU15" s="86" t="s">
        <v>646</v>
      </c>
      <c r="AV15" s="86" t="s">
        <v>642</v>
      </c>
      <c r="AW15" s="86" t="s">
        <v>625</v>
      </c>
      <c r="AX15" s="9" t="s">
        <v>967</v>
      </c>
    </row>
    <row r="16" spans="1:50" s="10" customFormat="1" x14ac:dyDescent="0.25">
      <c r="A16" s="2">
        <v>552283</v>
      </c>
      <c r="B16" s="2" t="s">
        <v>408</v>
      </c>
      <c r="C16" s="2" t="s">
        <v>428</v>
      </c>
      <c r="D16" s="2">
        <v>819</v>
      </c>
      <c r="E16" s="2">
        <v>501</v>
      </c>
      <c r="F16" s="24" t="s">
        <v>621</v>
      </c>
      <c r="G16" s="11"/>
      <c r="H16" s="11"/>
      <c r="I16" s="11"/>
      <c r="J16" s="11"/>
      <c r="K16" s="23"/>
      <c r="L16" s="23"/>
      <c r="M16" s="11"/>
      <c r="N16" s="11"/>
      <c r="O16" s="11"/>
      <c r="P16" s="11"/>
      <c r="Q16" s="23"/>
      <c r="R16" s="9"/>
      <c r="S16" s="11"/>
      <c r="T16" s="9"/>
      <c r="U16" s="9"/>
      <c r="V16" s="9"/>
      <c r="W16" s="23"/>
      <c r="X16" s="23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3"/>
      <c r="AX16" s="9"/>
    </row>
    <row r="17" spans="1:50" s="8" customFormat="1" ht="30" x14ac:dyDescent="0.25">
      <c r="A17" s="9">
        <v>552291</v>
      </c>
      <c r="B17" s="9" t="s">
        <v>367</v>
      </c>
      <c r="C17" s="9" t="s">
        <v>428</v>
      </c>
      <c r="D17" s="9">
        <v>168</v>
      </c>
      <c r="E17" s="9">
        <v>198</v>
      </c>
      <c r="F17" s="94"/>
      <c r="G17" s="11"/>
      <c r="H17" s="11"/>
      <c r="I17" s="43" t="s">
        <v>640</v>
      </c>
      <c r="J17" s="43" t="s">
        <v>646</v>
      </c>
      <c r="K17" s="94" t="s">
        <v>783</v>
      </c>
      <c r="L17" s="94"/>
      <c r="M17" s="11"/>
      <c r="N17" s="11"/>
      <c r="O17" s="43" t="s">
        <v>640</v>
      </c>
      <c r="P17" s="43" t="s">
        <v>646</v>
      </c>
      <c r="Q17" s="94" t="s">
        <v>783</v>
      </c>
      <c r="R17" s="94"/>
      <c r="S17" s="11">
        <v>1888</v>
      </c>
      <c r="T17" s="11">
        <v>100</v>
      </c>
      <c r="U17" s="94" t="s">
        <v>640</v>
      </c>
      <c r="V17" s="94" t="s">
        <v>646</v>
      </c>
      <c r="W17" s="14" t="s">
        <v>641</v>
      </c>
      <c r="X17" s="94" t="s">
        <v>625</v>
      </c>
      <c r="Y17" s="11">
        <v>0</v>
      </c>
      <c r="Z17" s="6"/>
      <c r="AA17" s="94" t="s">
        <v>640</v>
      </c>
      <c r="AB17" s="94" t="s">
        <v>646</v>
      </c>
      <c r="AC17" s="46" t="s">
        <v>685</v>
      </c>
      <c r="AD17" s="95" t="s">
        <v>684</v>
      </c>
      <c r="AE17" s="11">
        <v>1536</v>
      </c>
      <c r="AF17" s="6"/>
      <c r="AG17" s="94" t="s">
        <v>640</v>
      </c>
      <c r="AH17" s="94" t="s">
        <v>646</v>
      </c>
      <c r="AI17" s="94" t="s">
        <v>723</v>
      </c>
      <c r="AJ17" s="14" t="s">
        <v>684</v>
      </c>
      <c r="AK17" s="208" t="s">
        <v>624</v>
      </c>
      <c r="AL17" s="209"/>
      <c r="AM17" s="209"/>
      <c r="AN17" s="209"/>
      <c r="AO17" s="209"/>
      <c r="AP17" s="210"/>
      <c r="AQ17" s="6"/>
      <c r="AR17" s="6"/>
      <c r="AS17" s="45" t="s">
        <v>1146</v>
      </c>
      <c r="AT17" s="43" t="s">
        <v>640</v>
      </c>
      <c r="AU17" s="43" t="s">
        <v>646</v>
      </c>
      <c r="AV17" s="43" t="s">
        <v>642</v>
      </c>
      <c r="AW17" s="43" t="s">
        <v>625</v>
      </c>
      <c r="AX17" s="31" t="s">
        <v>1019</v>
      </c>
    </row>
    <row r="18" spans="1:50" s="8" customFormat="1" ht="54.75" customHeight="1" x14ac:dyDescent="0.25">
      <c r="A18" s="9">
        <v>563307</v>
      </c>
      <c r="B18" s="9" t="s">
        <v>499</v>
      </c>
      <c r="C18" s="9" t="s">
        <v>428</v>
      </c>
      <c r="D18" s="9">
        <v>222</v>
      </c>
      <c r="E18" s="9">
        <v>254</v>
      </c>
      <c r="F18" s="140"/>
      <c r="G18" s="11">
        <v>0</v>
      </c>
      <c r="H18" s="11">
        <v>0</v>
      </c>
      <c r="I18" s="43" t="s">
        <v>640</v>
      </c>
      <c r="J18" s="43" t="s">
        <v>646</v>
      </c>
      <c r="K18" s="45" t="s">
        <v>723</v>
      </c>
      <c r="L18" s="6" t="s">
        <v>969</v>
      </c>
      <c r="M18" s="11">
        <v>469</v>
      </c>
      <c r="N18" s="11">
        <v>243</v>
      </c>
      <c r="O18" s="140" t="s">
        <v>640</v>
      </c>
      <c r="P18" s="140" t="s">
        <v>646</v>
      </c>
      <c r="Q18" s="45" t="s">
        <v>723</v>
      </c>
      <c r="R18" s="6"/>
      <c r="S18" s="11">
        <v>3050</v>
      </c>
      <c r="T18" s="11">
        <v>550</v>
      </c>
      <c r="U18" s="140" t="s">
        <v>640</v>
      </c>
      <c r="V18" s="140" t="s">
        <v>646</v>
      </c>
      <c r="W18" s="14" t="s">
        <v>641</v>
      </c>
      <c r="X18" s="140" t="s">
        <v>625</v>
      </c>
      <c r="Y18" s="11">
        <v>4507</v>
      </c>
      <c r="Z18" s="6"/>
      <c r="AA18" s="140" t="s">
        <v>640</v>
      </c>
      <c r="AB18" s="140" t="s">
        <v>646</v>
      </c>
      <c r="AC18" s="140" t="s">
        <v>723</v>
      </c>
      <c r="AD18" s="14" t="s">
        <v>792</v>
      </c>
      <c r="AE18" s="11">
        <v>1465</v>
      </c>
      <c r="AF18" s="6"/>
      <c r="AG18" s="140" t="s">
        <v>640</v>
      </c>
      <c r="AH18" s="140" t="s">
        <v>646</v>
      </c>
      <c r="AI18" s="140" t="s">
        <v>723</v>
      </c>
      <c r="AJ18" s="140" t="s">
        <v>792</v>
      </c>
      <c r="AK18" s="208" t="s">
        <v>624</v>
      </c>
      <c r="AL18" s="209"/>
      <c r="AM18" s="209"/>
      <c r="AN18" s="209"/>
      <c r="AO18" s="209"/>
      <c r="AP18" s="210"/>
      <c r="AQ18" s="6"/>
      <c r="AR18" s="6"/>
      <c r="AS18" s="45" t="s">
        <v>675</v>
      </c>
      <c r="AT18" s="43" t="s">
        <v>640</v>
      </c>
      <c r="AU18" s="43" t="s">
        <v>646</v>
      </c>
      <c r="AV18" s="43" t="s">
        <v>642</v>
      </c>
      <c r="AW18" s="43" t="s">
        <v>625</v>
      </c>
      <c r="AX18" s="6"/>
    </row>
    <row r="19" spans="1:50" s="8" customFormat="1" ht="45" x14ac:dyDescent="0.25">
      <c r="A19" s="9">
        <v>563625</v>
      </c>
      <c r="B19" s="9" t="s">
        <v>593</v>
      </c>
      <c r="C19" s="9" t="s">
        <v>428</v>
      </c>
      <c r="D19" s="9">
        <v>69</v>
      </c>
      <c r="E19" s="9">
        <v>43</v>
      </c>
      <c r="F19" s="63"/>
      <c r="G19" s="11">
        <v>476</v>
      </c>
      <c r="H19" s="11">
        <v>0</v>
      </c>
      <c r="I19" s="43" t="s">
        <v>640</v>
      </c>
      <c r="J19" s="43" t="s">
        <v>646</v>
      </c>
      <c r="K19" s="45" t="s">
        <v>723</v>
      </c>
      <c r="L19" s="63"/>
      <c r="M19" s="11"/>
      <c r="N19" s="11"/>
      <c r="O19" s="43" t="s">
        <v>640</v>
      </c>
      <c r="P19" s="43" t="s">
        <v>646</v>
      </c>
      <c r="Q19" s="63" t="s">
        <v>705</v>
      </c>
      <c r="R19" s="6" t="s">
        <v>724</v>
      </c>
      <c r="S19" s="11">
        <v>836</v>
      </c>
      <c r="T19" s="11">
        <v>0</v>
      </c>
      <c r="U19" s="63" t="s">
        <v>640</v>
      </c>
      <c r="V19" s="63" t="s">
        <v>646</v>
      </c>
      <c r="W19" s="14" t="s">
        <v>641</v>
      </c>
      <c r="X19" s="63" t="s">
        <v>625</v>
      </c>
      <c r="Y19" s="11">
        <v>2615</v>
      </c>
      <c r="Z19" s="6"/>
      <c r="AA19" s="63" t="s">
        <v>640</v>
      </c>
      <c r="AB19" s="63" t="s">
        <v>646</v>
      </c>
      <c r="AC19" s="63" t="s">
        <v>723</v>
      </c>
      <c r="AD19" s="63" t="s">
        <v>625</v>
      </c>
      <c r="AE19" s="11">
        <v>0</v>
      </c>
      <c r="AF19" s="6"/>
      <c r="AG19" s="43" t="s">
        <v>640</v>
      </c>
      <c r="AH19" s="43" t="s">
        <v>646</v>
      </c>
      <c r="AI19" s="45" t="s">
        <v>685</v>
      </c>
      <c r="AJ19" s="47" t="s">
        <v>684</v>
      </c>
      <c r="AK19" s="208" t="s">
        <v>624</v>
      </c>
      <c r="AL19" s="209"/>
      <c r="AM19" s="209"/>
      <c r="AN19" s="209"/>
      <c r="AO19" s="209"/>
      <c r="AP19" s="210"/>
      <c r="AQ19" s="6"/>
      <c r="AR19" s="6"/>
      <c r="AS19" s="45" t="s">
        <v>675</v>
      </c>
      <c r="AT19" s="43" t="s">
        <v>640</v>
      </c>
      <c r="AU19" s="43" t="s">
        <v>646</v>
      </c>
      <c r="AV19" s="43" t="s">
        <v>642</v>
      </c>
      <c r="AW19" s="43" t="s">
        <v>625</v>
      </c>
      <c r="AX19" s="31" t="s">
        <v>897</v>
      </c>
    </row>
    <row r="20" spans="1:50" s="8" customFormat="1" ht="46.9" customHeight="1" x14ac:dyDescent="0.25">
      <c r="A20" s="9">
        <v>560481</v>
      </c>
      <c r="B20" s="9" t="s">
        <v>565</v>
      </c>
      <c r="C20" s="9" t="s">
        <v>428</v>
      </c>
      <c r="D20" s="9">
        <v>147</v>
      </c>
      <c r="E20" s="9">
        <v>161</v>
      </c>
      <c r="F20" s="86"/>
      <c r="G20" s="11"/>
      <c r="H20" s="11"/>
      <c r="I20" s="43" t="s">
        <v>640</v>
      </c>
      <c r="J20" s="43" t="s">
        <v>646</v>
      </c>
      <c r="K20" s="86" t="s">
        <v>783</v>
      </c>
      <c r="L20" s="86"/>
      <c r="M20" s="11"/>
      <c r="N20" s="11"/>
      <c r="O20" s="43" t="s">
        <v>640</v>
      </c>
      <c r="P20" s="43" t="s">
        <v>646</v>
      </c>
      <c r="Q20" s="86" t="s">
        <v>783</v>
      </c>
      <c r="R20" s="6"/>
      <c r="S20" s="11">
        <v>2217</v>
      </c>
      <c r="T20" s="11">
        <v>867</v>
      </c>
      <c r="U20" s="86" t="s">
        <v>640</v>
      </c>
      <c r="V20" s="86" t="s">
        <v>646</v>
      </c>
      <c r="W20" s="14" t="s">
        <v>641</v>
      </c>
      <c r="X20" s="86" t="s">
        <v>625</v>
      </c>
      <c r="Y20" s="11">
        <v>0</v>
      </c>
      <c r="Z20" s="6"/>
      <c r="AA20" s="43" t="s">
        <v>640</v>
      </c>
      <c r="AB20" s="43" t="s">
        <v>646</v>
      </c>
      <c r="AC20" s="46" t="s">
        <v>685</v>
      </c>
      <c r="AD20" s="87" t="s">
        <v>684</v>
      </c>
      <c r="AE20" s="11">
        <v>756</v>
      </c>
      <c r="AF20" s="6"/>
      <c r="AG20" s="43" t="s">
        <v>640</v>
      </c>
      <c r="AH20" s="43" t="s">
        <v>646</v>
      </c>
      <c r="AI20" s="46" t="s">
        <v>685</v>
      </c>
      <c r="AJ20" s="87" t="s">
        <v>684</v>
      </c>
      <c r="AK20" s="208" t="s">
        <v>624</v>
      </c>
      <c r="AL20" s="209"/>
      <c r="AM20" s="209"/>
      <c r="AN20" s="209"/>
      <c r="AO20" s="209"/>
      <c r="AP20" s="210"/>
      <c r="AQ20" s="6"/>
      <c r="AR20" s="6"/>
      <c r="AS20" s="6"/>
      <c r="AT20" s="43" t="s">
        <v>640</v>
      </c>
      <c r="AU20" s="43" t="s">
        <v>646</v>
      </c>
      <c r="AV20" s="208" t="s">
        <v>647</v>
      </c>
      <c r="AW20" s="210"/>
      <c r="AX20" s="6" t="s">
        <v>974</v>
      </c>
    </row>
    <row r="21" spans="1:50" s="8" customFormat="1" ht="45" x14ac:dyDescent="0.25">
      <c r="A21" s="9">
        <v>598992</v>
      </c>
      <c r="B21" s="9" t="s">
        <v>619</v>
      </c>
      <c r="C21" s="9" t="s">
        <v>428</v>
      </c>
      <c r="D21" s="9">
        <v>99</v>
      </c>
      <c r="E21" s="9">
        <v>89</v>
      </c>
      <c r="F21" s="65"/>
      <c r="G21" s="11"/>
      <c r="H21" s="11"/>
      <c r="I21" s="43" t="s">
        <v>640</v>
      </c>
      <c r="J21" s="43" t="s">
        <v>646</v>
      </c>
      <c r="K21" s="65" t="s">
        <v>783</v>
      </c>
      <c r="L21" s="65"/>
      <c r="M21" s="11"/>
      <c r="N21" s="11"/>
      <c r="O21" s="43" t="s">
        <v>640</v>
      </c>
      <c r="P21" s="43" t="s">
        <v>646</v>
      </c>
      <c r="Q21" s="65" t="s">
        <v>705</v>
      </c>
      <c r="R21" s="31" t="s">
        <v>812</v>
      </c>
      <c r="S21" s="11">
        <v>990</v>
      </c>
      <c r="T21" s="11">
        <v>400</v>
      </c>
      <c r="U21" s="65" t="s">
        <v>640</v>
      </c>
      <c r="V21" s="65" t="s">
        <v>646</v>
      </c>
      <c r="W21" s="14" t="s">
        <v>641</v>
      </c>
      <c r="X21" s="65" t="s">
        <v>625</v>
      </c>
      <c r="Y21" s="11">
        <v>9395</v>
      </c>
      <c r="Z21" s="11"/>
      <c r="AA21" s="65" t="s">
        <v>640</v>
      </c>
      <c r="AB21" s="65" t="s">
        <v>646</v>
      </c>
      <c r="AC21" s="65" t="s">
        <v>723</v>
      </c>
      <c r="AD21" s="65" t="s">
        <v>792</v>
      </c>
      <c r="AE21" s="11">
        <v>1905</v>
      </c>
      <c r="AF21" s="6"/>
      <c r="AG21" s="65" t="s">
        <v>640</v>
      </c>
      <c r="AH21" s="65" t="s">
        <v>646</v>
      </c>
      <c r="AI21" s="65" t="s">
        <v>723</v>
      </c>
      <c r="AJ21" s="65" t="s">
        <v>792</v>
      </c>
      <c r="AK21" s="208" t="s">
        <v>624</v>
      </c>
      <c r="AL21" s="209"/>
      <c r="AM21" s="209"/>
      <c r="AN21" s="209"/>
      <c r="AO21" s="209"/>
      <c r="AP21" s="210"/>
      <c r="AQ21" s="6"/>
      <c r="AR21" s="6"/>
      <c r="AS21" s="45" t="s">
        <v>814</v>
      </c>
      <c r="AT21" s="43" t="s">
        <v>640</v>
      </c>
      <c r="AU21" s="43" t="s">
        <v>646</v>
      </c>
      <c r="AV21" s="43" t="s">
        <v>642</v>
      </c>
      <c r="AW21" s="43" t="s">
        <v>625</v>
      </c>
      <c r="AX21" s="31" t="s">
        <v>815</v>
      </c>
    </row>
    <row r="22" spans="1:50" s="8" customFormat="1" ht="45" x14ac:dyDescent="0.25">
      <c r="A22" s="9">
        <v>562904</v>
      </c>
      <c r="B22" s="9" t="s">
        <v>502</v>
      </c>
      <c r="C22" s="9" t="s">
        <v>428</v>
      </c>
      <c r="D22" s="9">
        <v>132</v>
      </c>
      <c r="E22" s="9">
        <v>144</v>
      </c>
      <c r="F22" s="77"/>
      <c r="G22" s="11"/>
      <c r="H22" s="11"/>
      <c r="I22" s="43" t="s">
        <v>640</v>
      </c>
      <c r="J22" s="43" t="s">
        <v>646</v>
      </c>
      <c r="K22" s="77" t="s">
        <v>783</v>
      </c>
      <c r="L22" s="77"/>
      <c r="M22" s="11">
        <v>1550</v>
      </c>
      <c r="N22" s="11">
        <v>1550</v>
      </c>
      <c r="O22" s="43" t="s">
        <v>640</v>
      </c>
      <c r="P22" s="43" t="s">
        <v>646</v>
      </c>
      <c r="Q22" s="45" t="s">
        <v>723</v>
      </c>
      <c r="R22" s="6" t="s">
        <v>938</v>
      </c>
      <c r="S22" s="11">
        <v>1508</v>
      </c>
      <c r="T22" s="11">
        <v>0</v>
      </c>
      <c r="U22" s="77" t="s">
        <v>640</v>
      </c>
      <c r="V22" s="77" t="s">
        <v>646</v>
      </c>
      <c r="W22" s="14" t="s">
        <v>641</v>
      </c>
      <c r="X22" s="77" t="s">
        <v>625</v>
      </c>
      <c r="Y22" s="11">
        <v>985</v>
      </c>
      <c r="Z22" s="6"/>
      <c r="AA22" s="77" t="s">
        <v>640</v>
      </c>
      <c r="AB22" s="77" t="s">
        <v>646</v>
      </c>
      <c r="AC22" s="77" t="s">
        <v>723</v>
      </c>
      <c r="AD22" s="77" t="s">
        <v>792</v>
      </c>
      <c r="AE22" s="11">
        <v>1499</v>
      </c>
      <c r="AF22" s="6"/>
      <c r="AG22" s="77" t="s">
        <v>640</v>
      </c>
      <c r="AH22" s="77" t="s">
        <v>646</v>
      </c>
      <c r="AI22" s="77" t="s">
        <v>723</v>
      </c>
      <c r="AJ22" s="77" t="s">
        <v>792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45" t="s">
        <v>675</v>
      </c>
      <c r="AT22" s="43" t="s">
        <v>640</v>
      </c>
      <c r="AU22" s="43" t="s">
        <v>646</v>
      </c>
      <c r="AV22" s="43" t="s">
        <v>642</v>
      </c>
      <c r="AW22" s="43" t="s">
        <v>625</v>
      </c>
      <c r="AX22" s="31" t="s">
        <v>939</v>
      </c>
    </row>
    <row r="23" spans="1:50" s="8" customFormat="1" x14ac:dyDescent="0.25">
      <c r="A23" s="2">
        <v>552461</v>
      </c>
      <c r="B23" s="2" t="s">
        <v>342</v>
      </c>
      <c r="C23" s="2" t="s">
        <v>428</v>
      </c>
      <c r="D23" s="2">
        <v>1783</v>
      </c>
      <c r="E23" s="2">
        <v>566</v>
      </c>
      <c r="F23" s="24" t="s">
        <v>621</v>
      </c>
      <c r="G23" s="11"/>
      <c r="H23" s="11"/>
      <c r="I23" s="11"/>
      <c r="J23" s="11"/>
      <c r="K23" s="23"/>
      <c r="L23" s="23"/>
      <c r="M23" s="11"/>
      <c r="N23" s="11"/>
      <c r="O23" s="11"/>
      <c r="P23" s="11"/>
      <c r="Q23" s="23"/>
      <c r="R23" s="6"/>
      <c r="S23" s="11"/>
      <c r="T23" s="6"/>
      <c r="U23" s="6"/>
      <c r="V23" s="6"/>
      <c r="W23" s="6"/>
      <c r="X23" s="23"/>
      <c r="Y23" s="6"/>
      <c r="Z23" s="6"/>
      <c r="AA23" s="6"/>
      <c r="AB23" s="6"/>
      <c r="AC23" s="6"/>
      <c r="AD23" s="23"/>
      <c r="AE23" s="6"/>
      <c r="AF23" s="6"/>
      <c r="AG23" s="6"/>
      <c r="AH23" s="6"/>
      <c r="AI23" s="6"/>
      <c r="AJ23" s="23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23"/>
      <c r="AX23" s="6"/>
    </row>
    <row r="24" spans="1:50" s="8" customFormat="1" x14ac:dyDescent="0.25">
      <c r="A24" s="2">
        <v>552470</v>
      </c>
      <c r="B24" s="2" t="s">
        <v>345</v>
      </c>
      <c r="C24" s="2" t="s">
        <v>428</v>
      </c>
      <c r="D24" s="2">
        <v>484</v>
      </c>
      <c r="E24" s="2">
        <v>425</v>
      </c>
      <c r="F24" s="24"/>
      <c r="G24" s="11"/>
      <c r="H24" s="11"/>
      <c r="I24" s="23"/>
      <c r="J24" s="23"/>
      <c r="K24" s="23"/>
      <c r="L24" s="23"/>
      <c r="M24" s="11"/>
      <c r="N24" s="11"/>
      <c r="O24" s="23"/>
      <c r="P24" s="23"/>
      <c r="Q24" s="23"/>
      <c r="R24" s="23"/>
      <c r="S24" s="11"/>
      <c r="T24" s="11"/>
      <c r="U24" s="23"/>
      <c r="V24" s="23"/>
      <c r="W24" s="23"/>
      <c r="X24" s="23"/>
      <c r="Y24" s="6"/>
      <c r="Z24" s="6"/>
      <c r="AA24" s="23"/>
      <c r="AB24" s="23"/>
      <c r="AC24" s="23"/>
      <c r="AD24" s="23"/>
      <c r="AE24" s="6"/>
      <c r="AF24" s="6"/>
      <c r="AG24" s="23"/>
      <c r="AH24" s="23"/>
      <c r="AI24" s="23"/>
      <c r="AJ24" s="23"/>
      <c r="AK24" s="9"/>
      <c r="AL24" s="9"/>
      <c r="AM24" s="9"/>
      <c r="AN24" s="9"/>
      <c r="AO24" s="9"/>
      <c r="AP24" s="9"/>
      <c r="AQ24" s="6"/>
      <c r="AR24" s="6"/>
      <c r="AS24" s="23"/>
      <c r="AT24" s="23"/>
      <c r="AU24" s="23"/>
      <c r="AV24" s="23"/>
      <c r="AW24" s="23"/>
      <c r="AX24" s="6"/>
    </row>
    <row r="25" spans="1:50" s="8" customFormat="1" ht="68.25" customHeight="1" x14ac:dyDescent="0.25">
      <c r="A25" s="9">
        <v>563145</v>
      </c>
      <c r="B25" s="9" t="s">
        <v>577</v>
      </c>
      <c r="C25" s="9" t="s">
        <v>428</v>
      </c>
      <c r="D25" s="9">
        <v>156</v>
      </c>
      <c r="E25" s="9">
        <v>180</v>
      </c>
      <c r="F25" s="86"/>
      <c r="G25" s="11"/>
      <c r="H25" s="11"/>
      <c r="I25" s="43" t="s">
        <v>640</v>
      </c>
      <c r="J25" s="43" t="s">
        <v>646</v>
      </c>
      <c r="K25" s="86" t="s">
        <v>783</v>
      </c>
      <c r="L25" s="86"/>
      <c r="M25" s="11"/>
      <c r="N25" s="11"/>
      <c r="O25" s="43" t="s">
        <v>640</v>
      </c>
      <c r="P25" s="43" t="s">
        <v>646</v>
      </c>
      <c r="Q25" s="86" t="s">
        <v>783</v>
      </c>
      <c r="R25" s="6"/>
      <c r="S25" s="11">
        <v>1168</v>
      </c>
      <c r="T25" s="11">
        <v>0</v>
      </c>
      <c r="U25" s="86" t="s">
        <v>640</v>
      </c>
      <c r="V25" s="86" t="s">
        <v>646</v>
      </c>
      <c r="W25" s="14" t="s">
        <v>641</v>
      </c>
      <c r="X25" s="86" t="s">
        <v>625</v>
      </c>
      <c r="Y25" s="11">
        <v>692</v>
      </c>
      <c r="Z25" s="6"/>
      <c r="AA25" s="86" t="s">
        <v>640</v>
      </c>
      <c r="AB25" s="86" t="s">
        <v>646</v>
      </c>
      <c r="AC25" s="86" t="s">
        <v>723</v>
      </c>
      <c r="AD25" s="86" t="s">
        <v>792</v>
      </c>
      <c r="AE25" s="11">
        <v>1176</v>
      </c>
      <c r="AF25" s="6"/>
      <c r="AG25" s="86" t="s">
        <v>640</v>
      </c>
      <c r="AH25" s="86" t="s">
        <v>646</v>
      </c>
      <c r="AI25" s="86" t="s">
        <v>723</v>
      </c>
      <c r="AJ25" s="14" t="s">
        <v>684</v>
      </c>
      <c r="AK25" s="208" t="s">
        <v>624</v>
      </c>
      <c r="AL25" s="209"/>
      <c r="AM25" s="209"/>
      <c r="AN25" s="209"/>
      <c r="AO25" s="209"/>
      <c r="AP25" s="210"/>
      <c r="AQ25" s="6"/>
      <c r="AR25" s="6"/>
      <c r="AS25" s="45" t="s">
        <v>675</v>
      </c>
      <c r="AT25" s="43" t="s">
        <v>640</v>
      </c>
      <c r="AU25" s="43" t="s">
        <v>646</v>
      </c>
      <c r="AV25" s="43" t="s">
        <v>642</v>
      </c>
      <c r="AW25" s="43" t="s">
        <v>625</v>
      </c>
      <c r="AX25" s="6" t="s">
        <v>988</v>
      </c>
    </row>
    <row r="26" spans="1:50" s="8" customFormat="1" x14ac:dyDescent="0.25">
      <c r="A26" s="2">
        <v>552496</v>
      </c>
      <c r="B26" s="2" t="s">
        <v>346</v>
      </c>
      <c r="C26" s="2" t="s">
        <v>428</v>
      </c>
      <c r="D26" s="2">
        <v>2472</v>
      </c>
      <c r="E26" s="2">
        <v>580</v>
      </c>
      <c r="F26" s="24"/>
      <c r="G26" s="11"/>
      <c r="H26" s="11"/>
      <c r="I26" s="11"/>
      <c r="J26" s="11"/>
      <c r="K26" s="23"/>
      <c r="L26" s="23"/>
      <c r="M26" s="11"/>
      <c r="N26" s="11"/>
      <c r="O26" s="11"/>
      <c r="P26" s="11"/>
      <c r="Q26" s="23"/>
      <c r="R26" s="6"/>
      <c r="S26" s="11"/>
      <c r="T26" s="6"/>
      <c r="U26" s="6"/>
      <c r="V26" s="6"/>
      <c r="W26" s="6"/>
      <c r="X26" s="23"/>
      <c r="Y26" s="6"/>
      <c r="Z26" s="6"/>
      <c r="AA26" s="6"/>
      <c r="AB26" s="6"/>
      <c r="AC26" s="6"/>
      <c r="AD26" s="23"/>
      <c r="AE26" s="6"/>
      <c r="AF26" s="6"/>
      <c r="AG26" s="6"/>
      <c r="AH26" s="6"/>
      <c r="AI26" s="6"/>
      <c r="AJ26" s="23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23"/>
      <c r="AX26" s="6"/>
    </row>
    <row r="27" spans="1:50" s="8" customFormat="1" ht="30" x14ac:dyDescent="0.25">
      <c r="A27" s="9">
        <v>562963</v>
      </c>
      <c r="B27" s="9" t="s">
        <v>596</v>
      </c>
      <c r="C27" s="9" t="s">
        <v>428</v>
      </c>
      <c r="D27" s="9">
        <v>84</v>
      </c>
      <c r="E27" s="9">
        <v>62</v>
      </c>
      <c r="F27" s="65"/>
      <c r="G27" s="11"/>
      <c r="H27" s="11"/>
      <c r="I27" s="43" t="s">
        <v>640</v>
      </c>
      <c r="J27" s="43" t="s">
        <v>646</v>
      </c>
      <c r="K27" s="65" t="s">
        <v>783</v>
      </c>
      <c r="L27" s="48"/>
      <c r="M27" s="48"/>
      <c r="N27" s="48"/>
      <c r="O27" s="43" t="s">
        <v>640</v>
      </c>
      <c r="P27" s="43" t="s">
        <v>646</v>
      </c>
      <c r="Q27" s="65" t="s">
        <v>705</v>
      </c>
      <c r="R27" s="6"/>
      <c r="S27" s="11">
        <v>990</v>
      </c>
      <c r="T27" s="11">
        <v>400</v>
      </c>
      <c r="U27" s="65" t="s">
        <v>640</v>
      </c>
      <c r="V27" s="65" t="s">
        <v>646</v>
      </c>
      <c r="W27" s="14" t="s">
        <v>641</v>
      </c>
      <c r="X27" s="65" t="s">
        <v>625</v>
      </c>
      <c r="Y27" s="11">
        <v>2770</v>
      </c>
      <c r="Z27" s="6"/>
      <c r="AA27" s="65" t="s">
        <v>640</v>
      </c>
      <c r="AB27" s="65" t="s">
        <v>646</v>
      </c>
      <c r="AC27" s="65" t="s">
        <v>723</v>
      </c>
      <c r="AD27" s="65" t="s">
        <v>625</v>
      </c>
      <c r="AE27" s="11">
        <v>0</v>
      </c>
      <c r="AF27" s="6"/>
      <c r="AG27" s="43" t="s">
        <v>640</v>
      </c>
      <c r="AH27" s="43" t="s">
        <v>646</v>
      </c>
      <c r="AI27" s="46" t="s">
        <v>685</v>
      </c>
      <c r="AJ27" s="67" t="s">
        <v>684</v>
      </c>
      <c r="AK27" s="208" t="s">
        <v>624</v>
      </c>
      <c r="AL27" s="209"/>
      <c r="AM27" s="209"/>
      <c r="AN27" s="209"/>
      <c r="AO27" s="209"/>
      <c r="AP27" s="210"/>
      <c r="AQ27" s="6"/>
      <c r="AR27" s="6"/>
      <c r="AS27" s="6"/>
      <c r="AT27" s="65" t="s">
        <v>640</v>
      </c>
      <c r="AU27" s="65" t="s">
        <v>646</v>
      </c>
      <c r="AV27" s="208" t="s">
        <v>647</v>
      </c>
      <c r="AW27" s="210"/>
      <c r="AX27" s="31" t="s">
        <v>760</v>
      </c>
    </row>
    <row r="28" spans="1:50" s="8" customFormat="1" x14ac:dyDescent="0.25">
      <c r="A28" s="2">
        <v>552534</v>
      </c>
      <c r="B28" s="2" t="s">
        <v>347</v>
      </c>
      <c r="C28" s="2" t="s">
        <v>428</v>
      </c>
      <c r="D28" s="2">
        <v>2048</v>
      </c>
      <c r="E28" s="2">
        <v>572</v>
      </c>
      <c r="F28" s="24"/>
      <c r="G28" s="11"/>
      <c r="H28" s="11"/>
      <c r="I28" s="11"/>
      <c r="J28" s="11"/>
      <c r="K28" s="23"/>
      <c r="L28" s="23"/>
      <c r="M28" s="11"/>
      <c r="N28" s="11"/>
      <c r="O28" s="11"/>
      <c r="P28" s="11"/>
      <c r="Q28" s="23"/>
      <c r="R28" s="6"/>
      <c r="S28" s="11"/>
      <c r="T28" s="6"/>
      <c r="U28" s="6"/>
      <c r="V28" s="6"/>
      <c r="W28" s="6"/>
      <c r="X28" s="23"/>
      <c r="Y28" s="6"/>
      <c r="Z28" s="6"/>
      <c r="AA28" s="6"/>
      <c r="AB28" s="6"/>
      <c r="AC28" s="6"/>
      <c r="AD28" s="23"/>
      <c r="AE28" s="6"/>
      <c r="AF28" s="6"/>
      <c r="AG28" s="6"/>
      <c r="AH28" s="6"/>
      <c r="AI28" s="6"/>
      <c r="AJ28" s="23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23"/>
      <c r="AX28" s="6"/>
    </row>
    <row r="29" spans="1:50" s="8" customFormat="1" x14ac:dyDescent="0.25">
      <c r="A29" s="2">
        <v>552585</v>
      </c>
      <c r="B29" s="2" t="s">
        <v>343</v>
      </c>
      <c r="C29" s="2" t="s">
        <v>428</v>
      </c>
      <c r="D29" s="2">
        <v>788</v>
      </c>
      <c r="E29" s="2">
        <v>497</v>
      </c>
      <c r="F29" s="24"/>
      <c r="G29" s="11"/>
      <c r="H29" s="11"/>
      <c r="I29" s="23"/>
      <c r="J29" s="23"/>
      <c r="K29" s="23"/>
      <c r="L29" s="23"/>
      <c r="M29" s="11"/>
      <c r="N29" s="11"/>
      <c r="O29" s="23"/>
      <c r="P29" s="23"/>
      <c r="Q29" s="23"/>
      <c r="R29" s="23"/>
      <c r="S29" s="11"/>
      <c r="T29" s="11"/>
      <c r="U29" s="23"/>
      <c r="V29" s="23"/>
      <c r="W29" s="23"/>
      <c r="X29" s="23"/>
      <c r="Y29" s="9"/>
      <c r="Z29" s="9"/>
      <c r="AA29" s="9"/>
      <c r="AB29" s="9"/>
      <c r="AC29" s="9"/>
      <c r="AD29" s="9"/>
      <c r="AE29" s="6"/>
      <c r="AF29" s="6"/>
      <c r="AG29" s="23"/>
      <c r="AH29" s="23"/>
      <c r="AI29" s="23"/>
      <c r="AJ29" s="23"/>
      <c r="AK29" s="9"/>
      <c r="AL29" s="9"/>
      <c r="AM29" s="9"/>
      <c r="AN29" s="9"/>
      <c r="AO29" s="9"/>
      <c r="AP29" s="9"/>
      <c r="AQ29" s="6"/>
      <c r="AR29" s="6"/>
      <c r="AS29" s="23"/>
      <c r="AT29" s="23"/>
      <c r="AU29" s="23"/>
      <c r="AV29" s="23"/>
      <c r="AW29" s="23"/>
      <c r="AX29" s="6"/>
    </row>
    <row r="30" spans="1:50" s="10" customFormat="1" ht="30" x14ac:dyDescent="0.25">
      <c r="A30" s="9">
        <v>562955</v>
      </c>
      <c r="B30" s="9" t="s">
        <v>514</v>
      </c>
      <c r="C30" s="9" t="s">
        <v>428</v>
      </c>
      <c r="D30" s="9">
        <v>90</v>
      </c>
      <c r="E30" s="9">
        <v>74</v>
      </c>
      <c r="F30" s="65"/>
      <c r="G30" s="9"/>
      <c r="H30" s="9"/>
      <c r="I30" s="43" t="s">
        <v>640</v>
      </c>
      <c r="J30" s="43" t="s">
        <v>646</v>
      </c>
      <c r="K30" s="65" t="s">
        <v>783</v>
      </c>
      <c r="L30" s="48"/>
      <c r="M30" s="48"/>
      <c r="N30" s="48"/>
      <c r="O30" s="43" t="s">
        <v>640</v>
      </c>
      <c r="P30" s="43" t="s">
        <v>646</v>
      </c>
      <c r="Q30" s="65" t="s">
        <v>705</v>
      </c>
      <c r="R30" s="9"/>
      <c r="S30" s="9">
        <v>998</v>
      </c>
      <c r="T30" s="9">
        <v>199</v>
      </c>
      <c r="U30" s="65" t="s">
        <v>640</v>
      </c>
      <c r="V30" s="65" t="s">
        <v>646</v>
      </c>
      <c r="W30" s="14" t="s">
        <v>641</v>
      </c>
      <c r="X30" s="65" t="s">
        <v>625</v>
      </c>
      <c r="Y30" s="9">
        <v>0</v>
      </c>
      <c r="Z30" s="9"/>
      <c r="AA30" s="43" t="s">
        <v>640</v>
      </c>
      <c r="AB30" s="43" t="s">
        <v>646</v>
      </c>
      <c r="AC30" s="45" t="s">
        <v>685</v>
      </c>
      <c r="AD30" s="67" t="s">
        <v>684</v>
      </c>
      <c r="AE30" s="9">
        <v>462</v>
      </c>
      <c r="AF30" s="9"/>
      <c r="AG30" s="43" t="s">
        <v>640</v>
      </c>
      <c r="AH30" s="65" t="s">
        <v>646</v>
      </c>
      <c r="AI30" s="14" t="s">
        <v>723</v>
      </c>
      <c r="AJ30" s="41" t="s">
        <v>684</v>
      </c>
      <c r="AK30" s="208" t="s">
        <v>624</v>
      </c>
      <c r="AL30" s="209"/>
      <c r="AM30" s="209"/>
      <c r="AN30" s="209"/>
      <c r="AO30" s="209"/>
      <c r="AP30" s="210"/>
      <c r="AQ30" s="9"/>
      <c r="AR30" s="9"/>
      <c r="AS30" s="9"/>
      <c r="AT30" s="65" t="s">
        <v>640</v>
      </c>
      <c r="AU30" s="65" t="s">
        <v>646</v>
      </c>
      <c r="AV30" s="208" t="s">
        <v>647</v>
      </c>
      <c r="AW30" s="210"/>
      <c r="AX30" s="9" t="s">
        <v>773</v>
      </c>
    </row>
    <row r="31" spans="1:50" s="10" customFormat="1" ht="75" x14ac:dyDescent="0.25">
      <c r="A31" s="9">
        <v>560634</v>
      </c>
      <c r="B31" s="9" t="s">
        <v>500</v>
      </c>
      <c r="C31" s="9" t="s">
        <v>428</v>
      </c>
      <c r="D31" s="9">
        <v>104</v>
      </c>
      <c r="E31" s="9">
        <v>98</v>
      </c>
      <c r="F31" s="65" t="s">
        <v>621</v>
      </c>
      <c r="G31" s="9">
        <v>978</v>
      </c>
      <c r="H31" s="9">
        <v>128</v>
      </c>
      <c r="I31" s="14" t="s">
        <v>835</v>
      </c>
      <c r="J31" s="65" t="s">
        <v>651</v>
      </c>
      <c r="K31" s="65" t="s">
        <v>837</v>
      </c>
      <c r="L31" s="9" t="s">
        <v>836</v>
      </c>
      <c r="M31" s="9">
        <v>5513</v>
      </c>
      <c r="N31" s="9">
        <v>5170</v>
      </c>
      <c r="O31" s="14" t="s">
        <v>835</v>
      </c>
      <c r="P31" s="65" t="s">
        <v>651</v>
      </c>
      <c r="Q31" s="65" t="s">
        <v>837</v>
      </c>
      <c r="R31" s="9" t="s">
        <v>836</v>
      </c>
      <c r="S31" s="9">
        <v>1315</v>
      </c>
      <c r="T31" s="9">
        <v>0</v>
      </c>
      <c r="U31" s="65" t="s">
        <v>640</v>
      </c>
      <c r="V31" s="65" t="s">
        <v>646</v>
      </c>
      <c r="W31" s="14" t="s">
        <v>641</v>
      </c>
      <c r="X31" s="65" t="s">
        <v>625</v>
      </c>
      <c r="Y31" s="9">
        <v>1158</v>
      </c>
      <c r="Z31" s="9"/>
      <c r="AA31" s="65" t="s">
        <v>640</v>
      </c>
      <c r="AB31" s="65" t="s">
        <v>646</v>
      </c>
      <c r="AC31" s="65" t="s">
        <v>723</v>
      </c>
      <c r="AD31" s="65" t="s">
        <v>792</v>
      </c>
      <c r="AE31" s="9">
        <v>0</v>
      </c>
      <c r="AF31" s="9"/>
      <c r="AG31" s="43" t="s">
        <v>640</v>
      </c>
      <c r="AH31" s="65" t="s">
        <v>646</v>
      </c>
      <c r="AI31" s="40" t="s">
        <v>723</v>
      </c>
      <c r="AJ31" s="41" t="s">
        <v>684</v>
      </c>
      <c r="AK31" s="208" t="s">
        <v>624</v>
      </c>
      <c r="AL31" s="209"/>
      <c r="AM31" s="209"/>
      <c r="AN31" s="209"/>
      <c r="AO31" s="209"/>
      <c r="AP31" s="210"/>
      <c r="AQ31" s="9"/>
      <c r="AR31" s="9"/>
      <c r="AS31" s="45" t="s">
        <v>675</v>
      </c>
      <c r="AT31" s="43" t="s">
        <v>640</v>
      </c>
      <c r="AU31" s="43" t="s">
        <v>646</v>
      </c>
      <c r="AV31" s="43" t="s">
        <v>642</v>
      </c>
      <c r="AW31" s="43" t="s">
        <v>625</v>
      </c>
      <c r="AX31" s="37" t="s">
        <v>838</v>
      </c>
    </row>
    <row r="32" spans="1:50" s="10" customFormat="1" ht="90" x14ac:dyDescent="0.25">
      <c r="A32" s="9">
        <v>563030</v>
      </c>
      <c r="B32" s="9" t="s">
        <v>598</v>
      </c>
      <c r="C32" s="9" t="s">
        <v>428</v>
      </c>
      <c r="D32" s="9">
        <v>161</v>
      </c>
      <c r="E32" s="9">
        <v>187</v>
      </c>
      <c r="F32" s="86"/>
      <c r="G32" s="9"/>
      <c r="H32" s="9"/>
      <c r="I32" s="43" t="s">
        <v>640</v>
      </c>
      <c r="J32" s="43" t="s">
        <v>646</v>
      </c>
      <c r="K32" s="86" t="s">
        <v>705</v>
      </c>
      <c r="L32" s="9"/>
      <c r="M32" s="9"/>
      <c r="N32" s="9"/>
      <c r="O32" s="43" t="s">
        <v>640</v>
      </c>
      <c r="P32" s="43" t="s">
        <v>646</v>
      </c>
      <c r="Q32" s="86" t="s">
        <v>705</v>
      </c>
      <c r="R32" s="9"/>
      <c r="S32" s="9">
        <v>1400</v>
      </c>
      <c r="T32" s="9">
        <v>0</v>
      </c>
      <c r="U32" s="86" t="s">
        <v>640</v>
      </c>
      <c r="V32" s="86" t="s">
        <v>646</v>
      </c>
      <c r="W32" s="14" t="s">
        <v>641</v>
      </c>
      <c r="X32" s="86" t="s">
        <v>625</v>
      </c>
      <c r="Y32" s="9">
        <v>3200</v>
      </c>
      <c r="Z32" s="9"/>
      <c r="AA32" s="86" t="s">
        <v>640</v>
      </c>
      <c r="AB32" s="86" t="s">
        <v>646</v>
      </c>
      <c r="AC32" s="86" t="s">
        <v>723</v>
      </c>
      <c r="AD32" s="86" t="s">
        <v>792</v>
      </c>
      <c r="AE32" s="9">
        <v>2457</v>
      </c>
      <c r="AF32" s="9"/>
      <c r="AG32" s="86" t="s">
        <v>640</v>
      </c>
      <c r="AH32" s="86" t="s">
        <v>646</v>
      </c>
      <c r="AI32" s="86" t="s">
        <v>723</v>
      </c>
      <c r="AJ32" s="86" t="s">
        <v>792</v>
      </c>
      <c r="AK32" s="208" t="s">
        <v>624</v>
      </c>
      <c r="AL32" s="209"/>
      <c r="AM32" s="209"/>
      <c r="AN32" s="209"/>
      <c r="AO32" s="209"/>
      <c r="AP32" s="210"/>
      <c r="AQ32" s="9"/>
      <c r="AR32" s="9"/>
      <c r="AS32" s="45" t="s">
        <v>1032</v>
      </c>
      <c r="AT32" s="43" t="s">
        <v>640</v>
      </c>
      <c r="AU32" s="43" t="s">
        <v>646</v>
      </c>
      <c r="AV32" s="43" t="s">
        <v>642</v>
      </c>
      <c r="AW32" s="43" t="s">
        <v>625</v>
      </c>
      <c r="AX32" s="37" t="s">
        <v>992</v>
      </c>
    </row>
    <row r="33" spans="1:50" s="10" customFormat="1" ht="30" x14ac:dyDescent="0.25">
      <c r="A33" s="9">
        <v>563544</v>
      </c>
      <c r="B33" s="9" t="s">
        <v>592</v>
      </c>
      <c r="C33" s="9" t="s">
        <v>428</v>
      </c>
      <c r="D33" s="9">
        <v>126</v>
      </c>
      <c r="E33" s="9">
        <v>135</v>
      </c>
      <c r="F33" s="65"/>
      <c r="G33" s="9">
        <v>1556</v>
      </c>
      <c r="H33" s="9">
        <v>945</v>
      </c>
      <c r="I33" s="65" t="s">
        <v>640</v>
      </c>
      <c r="J33" s="65" t="s">
        <v>646</v>
      </c>
      <c r="K33" s="45" t="s">
        <v>723</v>
      </c>
      <c r="L33" s="9"/>
      <c r="M33" s="9"/>
      <c r="N33" s="9"/>
      <c r="O33" s="65" t="s">
        <v>640</v>
      </c>
      <c r="P33" s="65" t="s">
        <v>646</v>
      </c>
      <c r="Q33" s="45" t="s">
        <v>723</v>
      </c>
      <c r="R33" s="9" t="s">
        <v>690</v>
      </c>
      <c r="S33" s="9">
        <v>1166</v>
      </c>
      <c r="T33" s="9">
        <v>85</v>
      </c>
      <c r="U33" s="65" t="s">
        <v>640</v>
      </c>
      <c r="V33" s="65" t="s">
        <v>646</v>
      </c>
      <c r="W33" s="14" t="s">
        <v>641</v>
      </c>
      <c r="X33" s="94" t="s">
        <v>625</v>
      </c>
      <c r="Y33" s="9">
        <v>602</v>
      </c>
      <c r="Z33" s="9"/>
      <c r="AA33" s="65" t="s">
        <v>640</v>
      </c>
      <c r="AB33" s="65" t="s">
        <v>646</v>
      </c>
      <c r="AC33" s="65" t="s">
        <v>723</v>
      </c>
      <c r="AD33" s="65" t="s">
        <v>911</v>
      </c>
      <c r="AE33" s="9">
        <v>1294</v>
      </c>
      <c r="AF33" s="9"/>
      <c r="AG33" s="65" t="s">
        <v>640</v>
      </c>
      <c r="AH33" s="65" t="s">
        <v>646</v>
      </c>
      <c r="AI33" s="65" t="s">
        <v>723</v>
      </c>
      <c r="AJ33" s="14" t="s">
        <v>792</v>
      </c>
      <c r="AK33" s="208" t="s">
        <v>624</v>
      </c>
      <c r="AL33" s="209"/>
      <c r="AM33" s="209"/>
      <c r="AN33" s="209"/>
      <c r="AO33" s="209"/>
      <c r="AP33" s="210"/>
      <c r="AQ33" s="208" t="s">
        <v>624</v>
      </c>
      <c r="AR33" s="209"/>
      <c r="AS33" s="209"/>
      <c r="AT33" s="209"/>
      <c r="AU33" s="209"/>
      <c r="AV33" s="209"/>
      <c r="AW33" s="210"/>
      <c r="AX33" s="9" t="s">
        <v>912</v>
      </c>
    </row>
    <row r="34" spans="1:50" s="10" customFormat="1" ht="30" x14ac:dyDescent="0.25">
      <c r="A34" s="9">
        <v>563587</v>
      </c>
      <c r="B34" s="9" t="s">
        <v>110</v>
      </c>
      <c r="C34" s="9" t="s">
        <v>428</v>
      </c>
      <c r="D34" s="9">
        <v>183</v>
      </c>
      <c r="E34" s="9">
        <v>210</v>
      </c>
      <c r="F34" s="103"/>
      <c r="G34" s="9"/>
      <c r="H34" s="9"/>
      <c r="I34" s="43" t="s">
        <v>640</v>
      </c>
      <c r="J34" s="43" t="s">
        <v>646</v>
      </c>
      <c r="K34" s="103" t="s">
        <v>705</v>
      </c>
      <c r="L34" s="9"/>
      <c r="M34" s="9"/>
      <c r="N34" s="9"/>
      <c r="O34" s="43" t="s">
        <v>640</v>
      </c>
      <c r="P34" s="43" t="s">
        <v>646</v>
      </c>
      <c r="Q34" s="103" t="s">
        <v>705</v>
      </c>
      <c r="R34" s="9"/>
      <c r="S34" s="9">
        <v>1557</v>
      </c>
      <c r="T34" s="9">
        <v>0</v>
      </c>
      <c r="U34" s="103" t="s">
        <v>640</v>
      </c>
      <c r="V34" s="103" t="s">
        <v>646</v>
      </c>
      <c r="W34" s="14" t="s">
        <v>641</v>
      </c>
      <c r="X34" s="103" t="s">
        <v>625</v>
      </c>
      <c r="Y34" s="9"/>
      <c r="Z34" s="9"/>
      <c r="AA34" s="43" t="s">
        <v>640</v>
      </c>
      <c r="AB34" s="43" t="s">
        <v>646</v>
      </c>
      <c r="AC34" s="45" t="s">
        <v>685</v>
      </c>
      <c r="AD34" s="104" t="s">
        <v>684</v>
      </c>
      <c r="AE34" s="9">
        <v>834</v>
      </c>
      <c r="AF34" s="9"/>
      <c r="AG34" s="43" t="s">
        <v>640</v>
      </c>
      <c r="AH34" s="103" t="s">
        <v>646</v>
      </c>
      <c r="AI34" s="40" t="s">
        <v>723</v>
      </c>
      <c r="AJ34" s="41" t="s">
        <v>684</v>
      </c>
      <c r="AK34" s="208" t="s">
        <v>624</v>
      </c>
      <c r="AL34" s="209"/>
      <c r="AM34" s="209"/>
      <c r="AN34" s="209"/>
      <c r="AO34" s="209"/>
      <c r="AP34" s="210"/>
      <c r="AQ34" s="9"/>
      <c r="AR34" s="9"/>
      <c r="AS34" s="45" t="s">
        <v>665</v>
      </c>
      <c r="AT34" s="43" t="s">
        <v>640</v>
      </c>
      <c r="AU34" s="43" t="s">
        <v>646</v>
      </c>
      <c r="AV34" s="43" t="s">
        <v>642</v>
      </c>
      <c r="AW34" s="43" t="s">
        <v>625</v>
      </c>
      <c r="AX34" s="9" t="s">
        <v>1031</v>
      </c>
    </row>
    <row r="35" spans="1:50" s="4" customFormat="1" x14ac:dyDescent="0.25">
      <c r="A35" s="2">
        <v>552666</v>
      </c>
      <c r="B35" s="2" t="s">
        <v>348</v>
      </c>
      <c r="C35" s="2" t="s">
        <v>428</v>
      </c>
      <c r="D35" s="2">
        <v>1850</v>
      </c>
      <c r="E35" s="2">
        <v>568</v>
      </c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0" customFormat="1" ht="49.5" customHeight="1" x14ac:dyDescent="0.25">
      <c r="A36" s="9">
        <v>563234</v>
      </c>
      <c r="B36" s="9" t="s">
        <v>590</v>
      </c>
      <c r="C36" s="9" t="s">
        <v>428</v>
      </c>
      <c r="D36" s="9">
        <v>168</v>
      </c>
      <c r="E36" s="9">
        <v>200</v>
      </c>
      <c r="F36" s="94"/>
      <c r="G36" s="9"/>
      <c r="H36" s="9"/>
      <c r="I36" s="43" t="s">
        <v>640</v>
      </c>
      <c r="J36" s="43" t="s">
        <v>646</v>
      </c>
      <c r="K36" s="94" t="s">
        <v>705</v>
      </c>
      <c r="L36" s="9"/>
      <c r="M36" s="9"/>
      <c r="N36" s="9"/>
      <c r="O36" s="43" t="s">
        <v>640</v>
      </c>
      <c r="P36" s="43" t="s">
        <v>646</v>
      </c>
      <c r="Q36" s="94" t="s">
        <v>705</v>
      </c>
      <c r="R36" s="9"/>
      <c r="S36" s="9">
        <v>1422</v>
      </c>
      <c r="T36" s="9">
        <v>0</v>
      </c>
      <c r="U36" s="94" t="s">
        <v>640</v>
      </c>
      <c r="V36" s="94" t="s">
        <v>646</v>
      </c>
      <c r="W36" s="14" t="s">
        <v>641</v>
      </c>
      <c r="X36" s="94" t="s">
        <v>625</v>
      </c>
      <c r="Y36" s="9"/>
      <c r="Z36" s="9"/>
      <c r="AA36" s="43" t="s">
        <v>640</v>
      </c>
      <c r="AB36" s="43" t="s">
        <v>646</v>
      </c>
      <c r="AC36" s="45" t="s">
        <v>685</v>
      </c>
      <c r="AD36" s="95" t="s">
        <v>684</v>
      </c>
      <c r="AE36" s="9">
        <v>690</v>
      </c>
      <c r="AF36" s="9"/>
      <c r="AG36" s="94" t="s">
        <v>640</v>
      </c>
      <c r="AH36" s="94" t="s">
        <v>646</v>
      </c>
      <c r="AI36" s="94" t="s">
        <v>723</v>
      </c>
      <c r="AJ36" s="14" t="s">
        <v>792</v>
      </c>
      <c r="AK36" s="208" t="s">
        <v>624</v>
      </c>
      <c r="AL36" s="209"/>
      <c r="AM36" s="209"/>
      <c r="AN36" s="209"/>
      <c r="AO36" s="209"/>
      <c r="AP36" s="210"/>
      <c r="AQ36" s="9"/>
      <c r="AR36" s="9"/>
      <c r="AS36" s="45" t="s">
        <v>1146</v>
      </c>
      <c r="AT36" s="43" t="s">
        <v>640</v>
      </c>
      <c r="AU36" s="43" t="s">
        <v>646</v>
      </c>
      <c r="AV36" s="43" t="s">
        <v>642</v>
      </c>
      <c r="AW36" s="43" t="s">
        <v>625</v>
      </c>
      <c r="AX36" s="37" t="s">
        <v>1021</v>
      </c>
    </row>
    <row r="37" spans="1:50" s="4" customFormat="1" x14ac:dyDescent="0.25">
      <c r="A37" s="2">
        <v>552704</v>
      </c>
      <c r="B37" s="2" t="s">
        <v>351</v>
      </c>
      <c r="C37" s="2" t="s">
        <v>428</v>
      </c>
      <c r="D37" s="2">
        <v>2709</v>
      </c>
      <c r="E37" s="2">
        <v>589</v>
      </c>
      <c r="F37" s="24" t="s">
        <v>621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0" customFormat="1" ht="45" x14ac:dyDescent="0.25">
      <c r="A38" s="9">
        <v>552712</v>
      </c>
      <c r="B38" s="9" t="s">
        <v>352</v>
      </c>
      <c r="C38" s="9" t="s">
        <v>428</v>
      </c>
      <c r="D38" s="9">
        <v>128</v>
      </c>
      <c r="E38" s="9">
        <v>139</v>
      </c>
      <c r="F38" s="65"/>
      <c r="G38" s="9"/>
      <c r="H38" s="9"/>
      <c r="I38" s="65" t="s">
        <v>640</v>
      </c>
      <c r="J38" s="65" t="s">
        <v>646</v>
      </c>
      <c r="K38" s="65" t="s">
        <v>705</v>
      </c>
      <c r="L38" s="9"/>
      <c r="M38" s="9"/>
      <c r="N38" s="9"/>
      <c r="O38" s="65" t="s">
        <v>640</v>
      </c>
      <c r="P38" s="65" t="s">
        <v>646</v>
      </c>
      <c r="Q38" s="65" t="s">
        <v>705</v>
      </c>
      <c r="R38" s="9"/>
      <c r="S38" s="9">
        <v>1239</v>
      </c>
      <c r="T38" s="9">
        <v>0</v>
      </c>
      <c r="U38" s="65" t="s">
        <v>640</v>
      </c>
      <c r="V38" s="65" t="s">
        <v>646</v>
      </c>
      <c r="W38" s="14" t="s">
        <v>641</v>
      </c>
      <c r="X38" s="9"/>
      <c r="Y38" s="9">
        <v>2763</v>
      </c>
      <c r="Z38" s="9"/>
      <c r="AA38" s="65" t="s">
        <v>640</v>
      </c>
      <c r="AB38" s="65" t="s">
        <v>646</v>
      </c>
      <c r="AC38" s="65" t="s">
        <v>723</v>
      </c>
      <c r="AD38" s="14" t="s">
        <v>913</v>
      </c>
      <c r="AE38" s="9">
        <v>1627</v>
      </c>
      <c r="AF38" s="9"/>
      <c r="AG38" s="65" t="s">
        <v>640</v>
      </c>
      <c r="AH38" s="65" t="s">
        <v>646</v>
      </c>
      <c r="AI38" s="65" t="s">
        <v>723</v>
      </c>
      <c r="AJ38" s="65" t="s">
        <v>890</v>
      </c>
      <c r="AK38" s="208" t="s">
        <v>624</v>
      </c>
      <c r="AL38" s="209"/>
      <c r="AM38" s="209"/>
      <c r="AN38" s="209"/>
      <c r="AO38" s="209"/>
      <c r="AP38" s="210"/>
      <c r="AQ38" s="9"/>
      <c r="AR38" s="9"/>
      <c r="AS38" s="45" t="s">
        <v>675</v>
      </c>
      <c r="AT38" s="65" t="s">
        <v>640</v>
      </c>
      <c r="AU38" s="65" t="s">
        <v>646</v>
      </c>
      <c r="AV38" s="65" t="s">
        <v>642</v>
      </c>
      <c r="AW38" s="65" t="s">
        <v>625</v>
      </c>
      <c r="AX38" s="9" t="s">
        <v>915</v>
      </c>
    </row>
    <row r="39" spans="1:50" s="4" customFormat="1" x14ac:dyDescent="0.25">
      <c r="A39" s="2">
        <v>549631</v>
      </c>
      <c r="B39" s="2" t="s">
        <v>458</v>
      </c>
      <c r="C39" s="2" t="s">
        <v>428</v>
      </c>
      <c r="D39" s="2">
        <v>737</v>
      </c>
      <c r="E39" s="2">
        <v>489</v>
      </c>
      <c r="F39" s="2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0" customFormat="1" ht="30" x14ac:dyDescent="0.25">
      <c r="A40" s="9">
        <v>559016</v>
      </c>
      <c r="B40" s="9" t="s">
        <v>556</v>
      </c>
      <c r="C40" s="9" t="s">
        <v>428</v>
      </c>
      <c r="D40" s="9">
        <v>99</v>
      </c>
      <c r="E40" s="9">
        <v>88</v>
      </c>
      <c r="F40" s="65"/>
      <c r="G40" s="9"/>
      <c r="H40" s="9"/>
      <c r="I40" s="43" t="s">
        <v>640</v>
      </c>
      <c r="J40" s="43" t="s">
        <v>646</v>
      </c>
      <c r="K40" s="65" t="s">
        <v>783</v>
      </c>
      <c r="L40" s="48"/>
      <c r="M40" s="48"/>
      <c r="N40" s="48"/>
      <c r="O40" s="43" t="s">
        <v>640</v>
      </c>
      <c r="P40" s="43" t="s">
        <v>646</v>
      </c>
      <c r="Q40" s="65" t="s">
        <v>705</v>
      </c>
      <c r="R40" s="9"/>
      <c r="S40" s="9">
        <v>1151</v>
      </c>
      <c r="T40" s="9">
        <v>590</v>
      </c>
      <c r="U40" s="65" t="s">
        <v>640</v>
      </c>
      <c r="V40" s="65" t="s">
        <v>646</v>
      </c>
      <c r="W40" s="14" t="s">
        <v>641</v>
      </c>
      <c r="X40" s="65" t="s">
        <v>625</v>
      </c>
      <c r="Y40" s="9">
        <v>0</v>
      </c>
      <c r="Z40" s="9"/>
      <c r="AA40" s="43" t="s">
        <v>640</v>
      </c>
      <c r="AB40" s="43" t="s">
        <v>646</v>
      </c>
      <c r="AC40" s="45" t="s">
        <v>685</v>
      </c>
      <c r="AD40" s="67" t="s">
        <v>684</v>
      </c>
      <c r="AE40" s="9">
        <v>163</v>
      </c>
      <c r="AF40" s="9"/>
      <c r="AG40" s="43" t="s">
        <v>640</v>
      </c>
      <c r="AH40" s="65" t="s">
        <v>646</v>
      </c>
      <c r="AI40" s="40" t="s">
        <v>723</v>
      </c>
      <c r="AJ40" s="41" t="s">
        <v>684</v>
      </c>
      <c r="AK40" s="208" t="s">
        <v>624</v>
      </c>
      <c r="AL40" s="209"/>
      <c r="AM40" s="209"/>
      <c r="AN40" s="209"/>
      <c r="AO40" s="209"/>
      <c r="AP40" s="210"/>
      <c r="AQ40" s="9"/>
      <c r="AR40" s="9"/>
      <c r="AS40" s="9"/>
      <c r="AT40" s="65" t="s">
        <v>640</v>
      </c>
      <c r="AU40" s="65" t="s">
        <v>646</v>
      </c>
      <c r="AV40" s="208" t="s">
        <v>647</v>
      </c>
      <c r="AW40" s="210"/>
      <c r="AX40" s="37" t="s">
        <v>780</v>
      </c>
    </row>
    <row r="41" spans="1:50" s="10" customFormat="1" ht="45" x14ac:dyDescent="0.25">
      <c r="A41" s="9">
        <v>552747</v>
      </c>
      <c r="B41" s="9" t="s">
        <v>301</v>
      </c>
      <c r="C41" s="9" t="s">
        <v>428</v>
      </c>
      <c r="D41" s="9">
        <v>308</v>
      </c>
      <c r="E41" s="9">
        <v>324</v>
      </c>
      <c r="F41" s="152"/>
      <c r="G41" s="9"/>
      <c r="H41" s="9"/>
      <c r="I41" s="43" t="s">
        <v>640</v>
      </c>
      <c r="J41" s="43" t="s">
        <v>646</v>
      </c>
      <c r="K41" s="152" t="s">
        <v>783</v>
      </c>
      <c r="L41" s="48"/>
      <c r="M41" s="48"/>
      <c r="N41" s="48"/>
      <c r="O41" s="43" t="s">
        <v>640</v>
      </c>
      <c r="P41" s="43" t="s">
        <v>646</v>
      </c>
      <c r="Q41" s="152" t="s">
        <v>705</v>
      </c>
      <c r="R41" s="9"/>
      <c r="S41" s="9">
        <v>3630</v>
      </c>
      <c r="T41" s="9">
        <v>73</v>
      </c>
      <c r="U41" s="152" t="s">
        <v>640</v>
      </c>
      <c r="V41" s="152" t="s">
        <v>646</v>
      </c>
      <c r="W41" s="14" t="s">
        <v>641</v>
      </c>
      <c r="X41" s="152" t="s">
        <v>625</v>
      </c>
      <c r="Y41" s="9">
        <v>2894</v>
      </c>
      <c r="Z41" s="9"/>
      <c r="AA41" s="152" t="s">
        <v>640</v>
      </c>
      <c r="AB41" s="152" t="s">
        <v>646</v>
      </c>
      <c r="AC41" s="152" t="s">
        <v>723</v>
      </c>
      <c r="AD41" s="154" t="s">
        <v>684</v>
      </c>
      <c r="AE41" s="9">
        <v>2855</v>
      </c>
      <c r="AF41" s="9"/>
      <c r="AG41" s="43" t="s">
        <v>640</v>
      </c>
      <c r="AH41" s="152" t="s">
        <v>646</v>
      </c>
      <c r="AI41" s="40" t="s">
        <v>723</v>
      </c>
      <c r="AJ41" s="153" t="s">
        <v>684</v>
      </c>
      <c r="AK41" s="208" t="s">
        <v>624</v>
      </c>
      <c r="AL41" s="209"/>
      <c r="AM41" s="209"/>
      <c r="AN41" s="209"/>
      <c r="AO41" s="209"/>
      <c r="AP41" s="210"/>
      <c r="AQ41" s="9"/>
      <c r="AR41" s="9"/>
      <c r="AS41" s="45" t="s">
        <v>675</v>
      </c>
      <c r="AT41" s="152" t="s">
        <v>640</v>
      </c>
      <c r="AU41" s="152" t="s">
        <v>646</v>
      </c>
      <c r="AV41" s="152" t="s">
        <v>642</v>
      </c>
      <c r="AW41" s="152" t="s">
        <v>625</v>
      </c>
      <c r="AX41" s="9" t="s">
        <v>1202</v>
      </c>
    </row>
    <row r="42" spans="1:50" s="10" customFormat="1" ht="45" customHeight="1" x14ac:dyDescent="0.25">
      <c r="A42" s="9">
        <v>552763</v>
      </c>
      <c r="B42" s="9" t="s">
        <v>314</v>
      </c>
      <c r="C42" s="9" t="s">
        <v>428</v>
      </c>
      <c r="D42" s="9">
        <v>319</v>
      </c>
      <c r="E42" s="9">
        <v>330</v>
      </c>
      <c r="F42" s="158"/>
      <c r="G42" s="9"/>
      <c r="H42" s="9"/>
      <c r="I42" s="43" t="s">
        <v>640</v>
      </c>
      <c r="J42" s="43" t="s">
        <v>646</v>
      </c>
      <c r="K42" s="158" t="s">
        <v>783</v>
      </c>
      <c r="L42" s="9"/>
      <c r="M42" s="9"/>
      <c r="N42" s="9"/>
      <c r="O42" s="43" t="s">
        <v>640</v>
      </c>
      <c r="P42" s="43" t="s">
        <v>646</v>
      </c>
      <c r="Q42" s="158" t="s">
        <v>783</v>
      </c>
      <c r="R42" s="9"/>
      <c r="S42" s="9">
        <v>2469</v>
      </c>
      <c r="T42" s="9">
        <v>0</v>
      </c>
      <c r="U42" s="158" t="s">
        <v>640</v>
      </c>
      <c r="V42" s="158" t="s">
        <v>646</v>
      </c>
      <c r="W42" s="14" t="s">
        <v>641</v>
      </c>
      <c r="X42" s="158" t="s">
        <v>625</v>
      </c>
      <c r="Y42" s="9">
        <v>4004</v>
      </c>
      <c r="Z42" s="9"/>
      <c r="AA42" s="43" t="s">
        <v>640</v>
      </c>
      <c r="AB42" s="43" t="s">
        <v>646</v>
      </c>
      <c r="AC42" s="45" t="s">
        <v>723</v>
      </c>
      <c r="AD42" s="160" t="s">
        <v>684</v>
      </c>
      <c r="AE42" s="9">
        <v>737</v>
      </c>
      <c r="AF42" s="9"/>
      <c r="AG42" s="43" t="s">
        <v>640</v>
      </c>
      <c r="AH42" s="43" t="s">
        <v>646</v>
      </c>
      <c r="AI42" s="45" t="s">
        <v>723</v>
      </c>
      <c r="AJ42" s="160" t="s">
        <v>684</v>
      </c>
      <c r="AK42" s="208" t="s">
        <v>624</v>
      </c>
      <c r="AL42" s="209"/>
      <c r="AM42" s="209"/>
      <c r="AN42" s="209"/>
      <c r="AO42" s="209"/>
      <c r="AP42" s="210"/>
      <c r="AQ42" s="9"/>
      <c r="AR42" s="9"/>
      <c r="AS42" s="45" t="s">
        <v>665</v>
      </c>
      <c r="AT42" s="158" t="s">
        <v>640</v>
      </c>
      <c r="AU42" s="158" t="s">
        <v>646</v>
      </c>
      <c r="AV42" s="158" t="s">
        <v>642</v>
      </c>
      <c r="AW42" s="158" t="s">
        <v>625</v>
      </c>
      <c r="AX42" s="9" t="s">
        <v>1222</v>
      </c>
    </row>
    <row r="43" spans="1:50" s="10" customFormat="1" ht="30" x14ac:dyDescent="0.25">
      <c r="A43" s="9">
        <v>563455</v>
      </c>
      <c r="B43" s="9" t="s">
        <v>583</v>
      </c>
      <c r="C43" s="9" t="s">
        <v>428</v>
      </c>
      <c r="D43" s="9">
        <v>189</v>
      </c>
      <c r="E43" s="9">
        <v>215</v>
      </c>
      <c r="F43" s="105"/>
      <c r="G43" s="9"/>
      <c r="H43" s="9"/>
      <c r="I43" s="43" t="s">
        <v>640</v>
      </c>
      <c r="J43" s="43" t="s">
        <v>646</v>
      </c>
      <c r="K43" s="105" t="s">
        <v>783</v>
      </c>
      <c r="L43" s="48"/>
      <c r="M43" s="48"/>
      <c r="N43" s="48"/>
      <c r="O43" s="43" t="s">
        <v>640</v>
      </c>
      <c r="P43" s="43" t="s">
        <v>646</v>
      </c>
      <c r="Q43" s="105" t="s">
        <v>705</v>
      </c>
      <c r="R43" s="9"/>
      <c r="S43" s="9">
        <v>2896</v>
      </c>
      <c r="T43" s="9">
        <v>22</v>
      </c>
      <c r="U43" s="105" t="s">
        <v>640</v>
      </c>
      <c r="V43" s="105" t="s">
        <v>646</v>
      </c>
      <c r="W43" s="14" t="s">
        <v>641</v>
      </c>
      <c r="X43" s="105" t="s">
        <v>625</v>
      </c>
      <c r="Y43" s="9">
        <v>1367</v>
      </c>
      <c r="Z43" s="9"/>
      <c r="AA43" s="105" t="s">
        <v>640</v>
      </c>
      <c r="AB43" s="105" t="s">
        <v>646</v>
      </c>
      <c r="AC43" s="105" t="s">
        <v>723</v>
      </c>
      <c r="AD43" s="106" t="s">
        <v>684</v>
      </c>
      <c r="AE43" s="9">
        <v>1783</v>
      </c>
      <c r="AF43" s="9"/>
      <c r="AG43" s="43" t="s">
        <v>640</v>
      </c>
      <c r="AH43" s="105" t="s">
        <v>646</v>
      </c>
      <c r="AI43" s="40" t="s">
        <v>723</v>
      </c>
      <c r="AJ43" s="41" t="s">
        <v>684</v>
      </c>
      <c r="AK43" s="208" t="s">
        <v>624</v>
      </c>
      <c r="AL43" s="209"/>
      <c r="AM43" s="209"/>
      <c r="AN43" s="209"/>
      <c r="AO43" s="209"/>
      <c r="AP43" s="210"/>
      <c r="AQ43" s="9"/>
      <c r="AR43" s="9"/>
      <c r="AS43" s="45" t="s">
        <v>1313</v>
      </c>
      <c r="AT43" s="43" t="s">
        <v>640</v>
      </c>
      <c r="AU43" s="43" t="s">
        <v>646</v>
      </c>
      <c r="AV43" s="43" t="s">
        <v>642</v>
      </c>
      <c r="AW43" s="43" t="s">
        <v>625</v>
      </c>
      <c r="AX43" s="9" t="s">
        <v>1040</v>
      </c>
    </row>
    <row r="44" spans="1:50" s="10" customFormat="1" ht="30" x14ac:dyDescent="0.25">
      <c r="A44" s="9">
        <v>552798</v>
      </c>
      <c r="B44" s="9" t="s">
        <v>337</v>
      </c>
      <c r="C44" s="9" t="s">
        <v>428</v>
      </c>
      <c r="D44" s="9">
        <v>228</v>
      </c>
      <c r="E44" s="9">
        <v>259</v>
      </c>
      <c r="F44" s="135"/>
      <c r="G44" s="9"/>
      <c r="H44" s="9"/>
      <c r="I44" s="43" t="s">
        <v>640</v>
      </c>
      <c r="J44" s="43" t="s">
        <v>646</v>
      </c>
      <c r="K44" s="135" t="s">
        <v>783</v>
      </c>
      <c r="L44" s="48"/>
      <c r="M44" s="48"/>
      <c r="N44" s="48"/>
      <c r="O44" s="43" t="s">
        <v>640</v>
      </c>
      <c r="P44" s="43" t="s">
        <v>646</v>
      </c>
      <c r="Q44" s="135" t="s">
        <v>705</v>
      </c>
      <c r="R44" s="9"/>
      <c r="S44" s="9">
        <v>2414</v>
      </c>
      <c r="T44" s="9">
        <v>281</v>
      </c>
      <c r="U44" s="135" t="s">
        <v>640</v>
      </c>
      <c r="V44" s="135" t="s">
        <v>646</v>
      </c>
      <c r="W44" s="14" t="s">
        <v>641</v>
      </c>
      <c r="X44" s="135" t="s">
        <v>625</v>
      </c>
      <c r="Y44" s="9">
        <v>5703</v>
      </c>
      <c r="Z44" s="9"/>
      <c r="AA44" s="135" t="s">
        <v>640</v>
      </c>
      <c r="AB44" s="135" t="s">
        <v>646</v>
      </c>
      <c r="AC44" s="135" t="s">
        <v>723</v>
      </c>
      <c r="AD44" s="136" t="s">
        <v>684</v>
      </c>
      <c r="AE44" s="48">
        <v>0</v>
      </c>
      <c r="AF44" s="48"/>
      <c r="AG44" s="43" t="s">
        <v>640</v>
      </c>
      <c r="AH44" s="43" t="s">
        <v>646</v>
      </c>
      <c r="AI44" s="45" t="s">
        <v>685</v>
      </c>
      <c r="AJ44" s="136" t="s">
        <v>684</v>
      </c>
      <c r="AK44" s="208" t="s">
        <v>624</v>
      </c>
      <c r="AL44" s="209"/>
      <c r="AM44" s="209"/>
      <c r="AN44" s="209"/>
      <c r="AO44" s="209"/>
      <c r="AP44" s="210"/>
      <c r="AQ44" s="9"/>
      <c r="AR44" s="9"/>
      <c r="AS44" s="45" t="s">
        <v>665</v>
      </c>
      <c r="AT44" s="43" t="s">
        <v>640</v>
      </c>
      <c r="AU44" s="43" t="s">
        <v>646</v>
      </c>
      <c r="AV44" s="43" t="s">
        <v>642</v>
      </c>
      <c r="AW44" s="43" t="s">
        <v>625</v>
      </c>
      <c r="AX44" s="9" t="s">
        <v>1115</v>
      </c>
    </row>
    <row r="45" spans="1:50" s="4" customFormat="1" x14ac:dyDescent="0.25">
      <c r="A45" s="2">
        <v>552801</v>
      </c>
      <c r="B45" s="2" t="s">
        <v>338</v>
      </c>
      <c r="C45" s="2" t="s">
        <v>428</v>
      </c>
      <c r="D45" s="2">
        <v>1385</v>
      </c>
      <c r="E45" s="2">
        <v>544</v>
      </c>
      <c r="F45" s="2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4" customFormat="1" x14ac:dyDescent="0.25">
      <c r="A46" s="2">
        <v>552828</v>
      </c>
      <c r="B46" s="2" t="s">
        <v>386</v>
      </c>
      <c r="C46" s="2" t="s">
        <v>428</v>
      </c>
      <c r="D46" s="2">
        <v>4305</v>
      </c>
      <c r="E46" s="2">
        <v>601</v>
      </c>
      <c r="F46" s="24" t="s">
        <v>621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49" customFormat="1" ht="30" x14ac:dyDescent="0.25">
      <c r="A47" s="48">
        <v>560553</v>
      </c>
      <c r="B47" s="48" t="s">
        <v>503</v>
      </c>
      <c r="C47" s="48" t="s">
        <v>428</v>
      </c>
      <c r="D47" s="48">
        <v>57</v>
      </c>
      <c r="E47" s="48">
        <v>25</v>
      </c>
      <c r="F47" s="43"/>
      <c r="G47" s="48"/>
      <c r="H47" s="48"/>
      <c r="I47" s="43" t="s">
        <v>640</v>
      </c>
      <c r="J47" s="43" t="s">
        <v>646</v>
      </c>
      <c r="K47" s="63" t="s">
        <v>783</v>
      </c>
      <c r="L47" s="48"/>
      <c r="M47" s="48"/>
      <c r="N47" s="48"/>
      <c r="O47" s="43" t="s">
        <v>640</v>
      </c>
      <c r="P47" s="43" t="s">
        <v>646</v>
      </c>
      <c r="Q47" s="63" t="s">
        <v>705</v>
      </c>
      <c r="R47" s="48"/>
      <c r="S47" s="48">
        <v>569</v>
      </c>
      <c r="T47" s="48">
        <v>0</v>
      </c>
      <c r="U47" s="43" t="s">
        <v>640</v>
      </c>
      <c r="V47" s="43" t="s">
        <v>646</v>
      </c>
      <c r="W47" s="45" t="s">
        <v>641</v>
      </c>
      <c r="X47" s="43" t="s">
        <v>625</v>
      </c>
      <c r="Y47" s="48">
        <v>1132</v>
      </c>
      <c r="Z47" s="48"/>
      <c r="AA47" s="43" t="s">
        <v>640</v>
      </c>
      <c r="AB47" s="43" t="s">
        <v>646</v>
      </c>
      <c r="AC47" s="45" t="s">
        <v>723</v>
      </c>
      <c r="AD47" s="47" t="s">
        <v>684</v>
      </c>
      <c r="AE47" s="48">
        <v>0</v>
      </c>
      <c r="AF47" s="48"/>
      <c r="AG47" s="43" t="s">
        <v>640</v>
      </c>
      <c r="AH47" s="43" t="s">
        <v>646</v>
      </c>
      <c r="AI47" s="45" t="s">
        <v>685</v>
      </c>
      <c r="AJ47" s="47" t="s">
        <v>684</v>
      </c>
      <c r="AK47" s="229" t="s">
        <v>624</v>
      </c>
      <c r="AL47" s="230"/>
      <c r="AM47" s="230"/>
      <c r="AN47" s="230"/>
      <c r="AO47" s="230"/>
      <c r="AP47" s="231"/>
      <c r="AQ47" s="48"/>
      <c r="AR47" s="48"/>
      <c r="AS47" s="45" t="s">
        <v>665</v>
      </c>
      <c r="AT47" s="43" t="s">
        <v>640</v>
      </c>
      <c r="AU47" s="43" t="s">
        <v>646</v>
      </c>
      <c r="AV47" s="43" t="s">
        <v>642</v>
      </c>
      <c r="AW47" s="43" t="s">
        <v>625</v>
      </c>
      <c r="AX47" s="48" t="s">
        <v>726</v>
      </c>
    </row>
    <row r="48" spans="1:50" s="10" customFormat="1" ht="30" x14ac:dyDescent="0.25">
      <c r="A48" s="9">
        <v>552852</v>
      </c>
      <c r="B48" s="9" t="s">
        <v>316</v>
      </c>
      <c r="C48" s="9" t="s">
        <v>428</v>
      </c>
      <c r="D48" s="9">
        <v>74</v>
      </c>
      <c r="E48" s="9">
        <v>49</v>
      </c>
      <c r="F48" s="63"/>
      <c r="G48" s="9"/>
      <c r="H48" s="9"/>
      <c r="I48" s="43" t="s">
        <v>640</v>
      </c>
      <c r="J48" s="43" t="s">
        <v>646</v>
      </c>
      <c r="K48" s="63" t="s">
        <v>783</v>
      </c>
      <c r="L48" s="48"/>
      <c r="M48" s="48"/>
      <c r="N48" s="48"/>
      <c r="O48" s="43" t="s">
        <v>640</v>
      </c>
      <c r="P48" s="43" t="s">
        <v>646</v>
      </c>
      <c r="Q48" s="63" t="s">
        <v>705</v>
      </c>
      <c r="R48" s="9"/>
      <c r="S48" s="9">
        <v>988</v>
      </c>
      <c r="T48" s="9">
        <v>154</v>
      </c>
      <c r="U48" s="43" t="s">
        <v>640</v>
      </c>
      <c r="V48" s="43" t="s">
        <v>646</v>
      </c>
      <c r="W48" s="45" t="s">
        <v>641</v>
      </c>
      <c r="X48" s="43" t="s">
        <v>625</v>
      </c>
      <c r="Y48" s="9">
        <v>5276</v>
      </c>
      <c r="Z48" s="9"/>
      <c r="AA48" s="43" t="s">
        <v>640</v>
      </c>
      <c r="AB48" s="43" t="s">
        <v>646</v>
      </c>
      <c r="AC48" s="46" t="s">
        <v>723</v>
      </c>
      <c r="AD48" s="47" t="s">
        <v>625</v>
      </c>
      <c r="AE48" s="9">
        <v>0</v>
      </c>
      <c r="AF48" s="9"/>
      <c r="AG48" s="43" t="s">
        <v>640</v>
      </c>
      <c r="AH48" s="43" t="s">
        <v>646</v>
      </c>
      <c r="AI48" s="45" t="s">
        <v>685</v>
      </c>
      <c r="AJ48" s="47" t="s">
        <v>684</v>
      </c>
      <c r="AK48" s="208" t="s">
        <v>624</v>
      </c>
      <c r="AL48" s="209"/>
      <c r="AM48" s="209"/>
      <c r="AN48" s="209"/>
      <c r="AO48" s="209"/>
      <c r="AP48" s="210"/>
      <c r="AQ48" s="9"/>
      <c r="AR48" s="9"/>
      <c r="AS48" s="9"/>
      <c r="AT48" s="63" t="s">
        <v>640</v>
      </c>
      <c r="AU48" s="63" t="s">
        <v>646</v>
      </c>
      <c r="AV48" s="208" t="s">
        <v>647</v>
      </c>
      <c r="AW48" s="210"/>
      <c r="AX48" s="9" t="s">
        <v>756</v>
      </c>
    </row>
    <row r="49" spans="1:50" s="10" customFormat="1" ht="30" x14ac:dyDescent="0.25">
      <c r="A49" s="9">
        <v>552861</v>
      </c>
      <c r="B49" s="9" t="s">
        <v>317</v>
      </c>
      <c r="C49" s="9" t="s">
        <v>428</v>
      </c>
      <c r="D49" s="9">
        <v>112</v>
      </c>
      <c r="E49" s="9">
        <v>116</v>
      </c>
      <c r="F49" s="65"/>
      <c r="G49" s="9"/>
      <c r="H49" s="9"/>
      <c r="I49" s="43" t="s">
        <v>640</v>
      </c>
      <c r="J49" s="43" t="s">
        <v>646</v>
      </c>
      <c r="K49" s="65" t="s">
        <v>783</v>
      </c>
      <c r="L49" s="9"/>
      <c r="M49" s="9"/>
      <c r="N49" s="9"/>
      <c r="O49" s="43" t="s">
        <v>640</v>
      </c>
      <c r="P49" s="43" t="s">
        <v>646</v>
      </c>
      <c r="Q49" s="65" t="s">
        <v>783</v>
      </c>
      <c r="R49" s="9"/>
      <c r="S49" s="9">
        <v>1793</v>
      </c>
      <c r="T49" s="9">
        <v>39</v>
      </c>
      <c r="U49" s="43" t="s">
        <v>640</v>
      </c>
      <c r="V49" s="43" t="s">
        <v>646</v>
      </c>
      <c r="W49" s="45" t="s">
        <v>641</v>
      </c>
      <c r="X49" s="43" t="s">
        <v>625</v>
      </c>
      <c r="Y49" s="9">
        <v>2100</v>
      </c>
      <c r="Z49" s="9"/>
      <c r="AA49" s="65" t="s">
        <v>640</v>
      </c>
      <c r="AB49" s="65" t="s">
        <v>646</v>
      </c>
      <c r="AC49" s="65" t="s">
        <v>723</v>
      </c>
      <c r="AD49" s="67" t="s">
        <v>684</v>
      </c>
      <c r="AE49" s="9">
        <v>2792</v>
      </c>
      <c r="AF49" s="9"/>
      <c r="AG49" s="65" t="s">
        <v>640</v>
      </c>
      <c r="AH49" s="65" t="s">
        <v>646</v>
      </c>
      <c r="AI49" s="65" t="s">
        <v>723</v>
      </c>
      <c r="AJ49" s="67" t="s">
        <v>684</v>
      </c>
      <c r="AK49" s="208" t="s">
        <v>624</v>
      </c>
      <c r="AL49" s="209"/>
      <c r="AM49" s="209"/>
      <c r="AN49" s="209"/>
      <c r="AO49" s="209"/>
      <c r="AP49" s="210"/>
      <c r="AQ49" s="9"/>
      <c r="AR49" s="9"/>
      <c r="AS49" s="9"/>
      <c r="AT49" s="65" t="s">
        <v>640</v>
      </c>
      <c r="AU49" s="65" t="s">
        <v>646</v>
      </c>
      <c r="AV49" s="208" t="s">
        <v>647</v>
      </c>
      <c r="AW49" s="210"/>
      <c r="AX49" s="37" t="s">
        <v>881</v>
      </c>
    </row>
    <row r="50" spans="1:50" s="10" customFormat="1" ht="45" x14ac:dyDescent="0.25">
      <c r="A50" s="9">
        <v>563374</v>
      </c>
      <c r="B50" s="9" t="s">
        <v>581</v>
      </c>
      <c r="C50" s="9" t="s">
        <v>428</v>
      </c>
      <c r="D50" s="9">
        <v>107</v>
      </c>
      <c r="E50" s="9">
        <v>106</v>
      </c>
      <c r="F50" s="65"/>
      <c r="G50" s="9"/>
      <c r="H50" s="9"/>
      <c r="I50" s="43" t="s">
        <v>640</v>
      </c>
      <c r="J50" s="43" t="s">
        <v>646</v>
      </c>
      <c r="K50" s="65" t="s">
        <v>783</v>
      </c>
      <c r="L50" s="9"/>
      <c r="M50" s="9"/>
      <c r="N50" s="9"/>
      <c r="O50" s="43" t="s">
        <v>640</v>
      </c>
      <c r="P50" s="43" t="s">
        <v>646</v>
      </c>
      <c r="Q50" s="65" t="s">
        <v>705</v>
      </c>
      <c r="R50" s="9"/>
      <c r="S50" s="9">
        <v>1978</v>
      </c>
      <c r="T50" s="9">
        <v>852</v>
      </c>
      <c r="U50" s="43" t="s">
        <v>640</v>
      </c>
      <c r="V50" s="43" t="s">
        <v>646</v>
      </c>
      <c r="W50" s="45" t="s">
        <v>641</v>
      </c>
      <c r="X50" s="43" t="s">
        <v>625</v>
      </c>
      <c r="Y50" s="9">
        <v>0</v>
      </c>
      <c r="Z50" s="9"/>
      <c r="AA50" s="43" t="s">
        <v>640</v>
      </c>
      <c r="AB50" s="43" t="s">
        <v>646</v>
      </c>
      <c r="AC50" s="45" t="s">
        <v>723</v>
      </c>
      <c r="AD50" s="67" t="s">
        <v>684</v>
      </c>
      <c r="AE50" s="9">
        <v>2154</v>
      </c>
      <c r="AF50" s="9"/>
      <c r="AG50" s="43" t="s">
        <v>640</v>
      </c>
      <c r="AH50" s="43" t="s">
        <v>646</v>
      </c>
      <c r="AI50" s="45" t="s">
        <v>723</v>
      </c>
      <c r="AJ50" s="67" t="s">
        <v>684</v>
      </c>
      <c r="AK50" s="208" t="s">
        <v>624</v>
      </c>
      <c r="AL50" s="209"/>
      <c r="AM50" s="209"/>
      <c r="AN50" s="209"/>
      <c r="AO50" s="209"/>
      <c r="AP50" s="210"/>
      <c r="AQ50" s="9"/>
      <c r="AR50" s="9"/>
      <c r="AS50" s="45" t="s">
        <v>675</v>
      </c>
      <c r="AT50" s="43" t="s">
        <v>640</v>
      </c>
      <c r="AU50" s="43" t="s">
        <v>646</v>
      </c>
      <c r="AV50" s="43" t="s">
        <v>642</v>
      </c>
      <c r="AW50" s="43" t="s">
        <v>625</v>
      </c>
      <c r="AX50" s="9" t="s">
        <v>871</v>
      </c>
    </row>
    <row r="51" spans="1:50" s="4" customFormat="1" x14ac:dyDescent="0.25">
      <c r="A51" s="2">
        <v>552917</v>
      </c>
      <c r="B51" s="2" t="s">
        <v>323</v>
      </c>
      <c r="C51" s="2" t="s">
        <v>428</v>
      </c>
      <c r="D51" s="2">
        <v>506</v>
      </c>
      <c r="E51" s="2">
        <v>438</v>
      </c>
      <c r="F51" s="2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10" customFormat="1" ht="45" x14ac:dyDescent="0.25">
      <c r="A52" s="9">
        <v>552925</v>
      </c>
      <c r="B52" s="9" t="s">
        <v>324</v>
      </c>
      <c r="C52" s="9" t="s">
        <v>428</v>
      </c>
      <c r="D52" s="9">
        <v>222</v>
      </c>
      <c r="E52" s="9">
        <v>253</v>
      </c>
      <c r="F52" s="127"/>
      <c r="G52" s="9"/>
      <c r="H52" s="9"/>
      <c r="I52" s="43" t="s">
        <v>640</v>
      </c>
      <c r="J52" s="43" t="s">
        <v>646</v>
      </c>
      <c r="K52" s="127" t="s">
        <v>783</v>
      </c>
      <c r="L52" s="9"/>
      <c r="M52" s="9"/>
      <c r="N52" s="9"/>
      <c r="O52" s="43" t="s">
        <v>640</v>
      </c>
      <c r="P52" s="43" t="s">
        <v>646</v>
      </c>
      <c r="Q52" s="127" t="s">
        <v>705</v>
      </c>
      <c r="R52" s="9"/>
      <c r="S52" s="9">
        <v>2032</v>
      </c>
      <c r="T52" s="9">
        <v>604</v>
      </c>
      <c r="U52" s="43" t="s">
        <v>640</v>
      </c>
      <c r="V52" s="43" t="s">
        <v>646</v>
      </c>
      <c r="W52" s="45" t="s">
        <v>641</v>
      </c>
      <c r="X52" s="43" t="s">
        <v>625</v>
      </c>
      <c r="Y52" s="9">
        <v>7391</v>
      </c>
      <c r="Z52" s="9"/>
      <c r="AA52" s="43" t="s">
        <v>640</v>
      </c>
      <c r="AB52" s="43" t="s">
        <v>646</v>
      </c>
      <c r="AC52" s="45" t="s">
        <v>723</v>
      </c>
      <c r="AD52" s="14" t="s">
        <v>981</v>
      </c>
      <c r="AE52" s="9">
        <v>9114</v>
      </c>
      <c r="AF52" s="9"/>
      <c r="AG52" s="43" t="s">
        <v>640</v>
      </c>
      <c r="AH52" s="43" t="s">
        <v>646</v>
      </c>
      <c r="AI52" s="45" t="s">
        <v>723</v>
      </c>
      <c r="AJ52" s="14" t="s">
        <v>981</v>
      </c>
      <c r="AK52" s="208" t="s">
        <v>624</v>
      </c>
      <c r="AL52" s="209"/>
      <c r="AM52" s="209"/>
      <c r="AN52" s="209"/>
      <c r="AO52" s="209"/>
      <c r="AP52" s="210"/>
      <c r="AQ52" s="9"/>
      <c r="AR52" s="9"/>
      <c r="AS52" s="45" t="s">
        <v>665</v>
      </c>
      <c r="AT52" s="43" t="s">
        <v>640</v>
      </c>
      <c r="AU52" s="43" t="s">
        <v>646</v>
      </c>
      <c r="AV52" s="43" t="s">
        <v>642</v>
      </c>
      <c r="AW52" s="43" t="s">
        <v>625</v>
      </c>
      <c r="AX52" s="37" t="s">
        <v>1109</v>
      </c>
    </row>
    <row r="53" spans="1:50" s="10" customFormat="1" ht="30" x14ac:dyDescent="0.25">
      <c r="A53" s="9">
        <v>563196</v>
      </c>
      <c r="B53" s="9" t="s">
        <v>589</v>
      </c>
      <c r="C53" s="9" t="s">
        <v>428</v>
      </c>
      <c r="D53" s="9">
        <v>62</v>
      </c>
      <c r="E53" s="9">
        <v>31</v>
      </c>
      <c r="F53" s="63"/>
      <c r="G53" s="9"/>
      <c r="H53" s="9"/>
      <c r="I53" s="43" t="s">
        <v>640</v>
      </c>
      <c r="J53" s="43" t="s">
        <v>646</v>
      </c>
      <c r="K53" s="63" t="s">
        <v>783</v>
      </c>
      <c r="L53" s="9"/>
      <c r="M53" s="9"/>
      <c r="N53" s="9"/>
      <c r="O53" s="43" t="s">
        <v>640</v>
      </c>
      <c r="P53" s="43" t="s">
        <v>646</v>
      </c>
      <c r="Q53" s="63" t="s">
        <v>705</v>
      </c>
      <c r="R53" s="9"/>
      <c r="S53" s="9">
        <v>541</v>
      </c>
      <c r="T53" s="9">
        <v>366</v>
      </c>
      <c r="U53" s="43" t="s">
        <v>640</v>
      </c>
      <c r="V53" s="43" t="s">
        <v>646</v>
      </c>
      <c r="W53" s="45" t="s">
        <v>641</v>
      </c>
      <c r="X53" s="43" t="s">
        <v>625</v>
      </c>
      <c r="Y53" s="9">
        <v>0</v>
      </c>
      <c r="Z53" s="9"/>
      <c r="AA53" s="43" t="s">
        <v>640</v>
      </c>
      <c r="AB53" s="43" t="s">
        <v>646</v>
      </c>
      <c r="AC53" s="45" t="s">
        <v>685</v>
      </c>
      <c r="AD53" s="47" t="s">
        <v>684</v>
      </c>
      <c r="AE53" s="9">
        <v>0</v>
      </c>
      <c r="AF53" s="9"/>
      <c r="AG53" s="43" t="s">
        <v>640</v>
      </c>
      <c r="AH53" s="43" t="s">
        <v>646</v>
      </c>
      <c r="AI53" s="46" t="s">
        <v>685</v>
      </c>
      <c r="AJ53" s="47" t="s">
        <v>684</v>
      </c>
      <c r="AK53" s="208" t="s">
        <v>624</v>
      </c>
      <c r="AL53" s="209"/>
      <c r="AM53" s="209"/>
      <c r="AN53" s="209"/>
      <c r="AO53" s="209"/>
      <c r="AP53" s="210"/>
      <c r="AQ53" s="9"/>
      <c r="AR53" s="9"/>
      <c r="AS53" s="9"/>
      <c r="AT53" s="63" t="s">
        <v>640</v>
      </c>
      <c r="AU53" s="63" t="s">
        <v>646</v>
      </c>
      <c r="AV53" s="208" t="s">
        <v>647</v>
      </c>
      <c r="AW53" s="210"/>
      <c r="AX53" s="9" t="s">
        <v>896</v>
      </c>
    </row>
    <row r="54" spans="1:50" s="4" customFormat="1" ht="105" x14ac:dyDescent="0.25">
      <c r="A54" s="2">
        <v>552933</v>
      </c>
      <c r="B54" s="2" t="s">
        <v>325</v>
      </c>
      <c r="C54" s="2" t="s">
        <v>428</v>
      </c>
      <c r="D54" s="2">
        <v>385</v>
      </c>
      <c r="E54" s="2">
        <v>381</v>
      </c>
      <c r="F54" s="167" t="s">
        <v>621</v>
      </c>
      <c r="G54" s="2"/>
      <c r="H54" s="2"/>
      <c r="I54" s="173" t="s">
        <v>1287</v>
      </c>
      <c r="J54" s="174" t="s">
        <v>651</v>
      </c>
      <c r="K54" s="167" t="s">
        <v>783</v>
      </c>
      <c r="L54" s="2"/>
      <c r="M54" s="2"/>
      <c r="N54" s="2"/>
      <c r="O54" s="173" t="s">
        <v>1287</v>
      </c>
      <c r="P54" s="174" t="s">
        <v>1288</v>
      </c>
      <c r="Q54" s="167" t="s">
        <v>783</v>
      </c>
      <c r="R54" s="2"/>
      <c r="S54" s="2">
        <f>574+776+538+412+243+555+224+267+430+63</f>
        <v>4082</v>
      </c>
      <c r="T54" s="2">
        <v>257</v>
      </c>
      <c r="U54" s="173" t="s">
        <v>1289</v>
      </c>
      <c r="V54" s="174" t="s">
        <v>646</v>
      </c>
      <c r="W54" s="173" t="s">
        <v>1280</v>
      </c>
      <c r="X54" s="174" t="s">
        <v>625</v>
      </c>
      <c r="Y54" s="2">
        <v>0</v>
      </c>
      <c r="Z54" s="2"/>
      <c r="AA54" s="174" t="s">
        <v>640</v>
      </c>
      <c r="AB54" s="174" t="s">
        <v>646</v>
      </c>
      <c r="AC54" s="175" t="s">
        <v>723</v>
      </c>
      <c r="AD54" s="176" t="s">
        <v>637</v>
      </c>
      <c r="AE54" s="2">
        <v>3616</v>
      </c>
      <c r="AF54" s="2"/>
      <c r="AG54" s="173" t="s">
        <v>1286</v>
      </c>
      <c r="AH54" s="174" t="s">
        <v>621</v>
      </c>
      <c r="AI54" s="173" t="s">
        <v>1277</v>
      </c>
      <c r="AJ54" s="19" t="s">
        <v>792</v>
      </c>
      <c r="AK54" s="211" t="s">
        <v>624</v>
      </c>
      <c r="AL54" s="212"/>
      <c r="AM54" s="212"/>
      <c r="AN54" s="212"/>
      <c r="AO54" s="212"/>
      <c r="AP54" s="213"/>
      <c r="AQ54" s="2"/>
      <c r="AR54" s="2"/>
      <c r="AS54" s="173" t="s">
        <v>1312</v>
      </c>
      <c r="AT54" s="174" t="s">
        <v>640</v>
      </c>
      <c r="AU54" s="174" t="s">
        <v>646</v>
      </c>
      <c r="AV54" s="174" t="s">
        <v>642</v>
      </c>
      <c r="AW54" s="174" t="s">
        <v>625</v>
      </c>
      <c r="AX54" s="2"/>
    </row>
    <row r="55" spans="1:50" s="10" customFormat="1" ht="30" x14ac:dyDescent="0.25">
      <c r="A55" s="9">
        <v>552941</v>
      </c>
      <c r="B55" s="9" t="s">
        <v>430</v>
      </c>
      <c r="C55" s="9" t="s">
        <v>428</v>
      </c>
      <c r="D55" s="9">
        <v>169</v>
      </c>
      <c r="E55" s="9">
        <v>201</v>
      </c>
      <c r="F55" s="94"/>
      <c r="G55" s="9"/>
      <c r="H55" s="9"/>
      <c r="I55" s="43" t="s">
        <v>640</v>
      </c>
      <c r="J55" s="43" t="s">
        <v>646</v>
      </c>
      <c r="K55" s="94" t="s">
        <v>783</v>
      </c>
      <c r="L55" s="9"/>
      <c r="M55" s="9"/>
      <c r="N55" s="9"/>
      <c r="O55" s="43" t="s">
        <v>640</v>
      </c>
      <c r="P55" s="43" t="s">
        <v>646</v>
      </c>
      <c r="Q55" s="94" t="s">
        <v>705</v>
      </c>
      <c r="R55" s="9"/>
      <c r="S55" s="9">
        <v>2118</v>
      </c>
      <c r="T55" s="9">
        <v>379</v>
      </c>
      <c r="U55" s="43" t="s">
        <v>640</v>
      </c>
      <c r="V55" s="43" t="s">
        <v>646</v>
      </c>
      <c r="W55" s="45" t="s">
        <v>641</v>
      </c>
      <c r="X55" s="43" t="s">
        <v>625</v>
      </c>
      <c r="Y55" s="9">
        <v>2828</v>
      </c>
      <c r="Z55" s="9">
        <v>528</v>
      </c>
      <c r="AA55" s="94" t="s">
        <v>640</v>
      </c>
      <c r="AB55" s="94" t="s">
        <v>646</v>
      </c>
      <c r="AC55" s="94" t="s">
        <v>723</v>
      </c>
      <c r="AD55" s="94" t="s">
        <v>792</v>
      </c>
      <c r="AE55" s="9">
        <v>2044</v>
      </c>
      <c r="AF55" s="9"/>
      <c r="AG55" s="43" t="s">
        <v>640</v>
      </c>
      <c r="AH55" s="43" t="s">
        <v>646</v>
      </c>
      <c r="AI55" s="45" t="s">
        <v>723</v>
      </c>
      <c r="AJ55" s="94" t="s">
        <v>792</v>
      </c>
      <c r="AK55" s="208" t="s">
        <v>624</v>
      </c>
      <c r="AL55" s="209"/>
      <c r="AM55" s="209"/>
      <c r="AN55" s="209"/>
      <c r="AO55" s="209"/>
      <c r="AP55" s="210"/>
      <c r="AQ55" s="9"/>
      <c r="AR55" s="9"/>
      <c r="AS55" s="45" t="s">
        <v>1146</v>
      </c>
      <c r="AT55" s="43" t="s">
        <v>640</v>
      </c>
      <c r="AU55" s="43" t="s">
        <v>646</v>
      </c>
      <c r="AV55" s="43" t="s">
        <v>642</v>
      </c>
      <c r="AW55" s="43" t="s">
        <v>625</v>
      </c>
      <c r="AX55" s="9" t="s">
        <v>1022</v>
      </c>
    </row>
    <row r="56" spans="1:50" s="10" customFormat="1" ht="90" x14ac:dyDescent="0.25">
      <c r="A56" s="9">
        <v>552976</v>
      </c>
      <c r="B56" s="9" t="s">
        <v>431</v>
      </c>
      <c r="C56" s="9" t="s">
        <v>428</v>
      </c>
      <c r="D56" s="9">
        <v>200</v>
      </c>
      <c r="E56" s="9">
        <v>228</v>
      </c>
      <c r="F56" s="109"/>
      <c r="G56" s="9"/>
      <c r="H56" s="9"/>
      <c r="I56" s="43" t="s">
        <v>640</v>
      </c>
      <c r="J56" s="43" t="s">
        <v>646</v>
      </c>
      <c r="K56" s="109" t="s">
        <v>783</v>
      </c>
      <c r="L56" s="9"/>
      <c r="M56" s="9">
        <v>2620</v>
      </c>
      <c r="N56" s="9">
        <v>2246</v>
      </c>
      <c r="O56" s="109" t="s">
        <v>640</v>
      </c>
      <c r="P56" s="109" t="s">
        <v>646</v>
      </c>
      <c r="Q56" s="109" t="s">
        <v>723</v>
      </c>
      <c r="R56" s="9" t="s">
        <v>690</v>
      </c>
      <c r="S56" s="9">
        <v>2160</v>
      </c>
      <c r="T56" s="9">
        <v>73</v>
      </c>
      <c r="U56" s="43" t="s">
        <v>640</v>
      </c>
      <c r="V56" s="43" t="s">
        <v>646</v>
      </c>
      <c r="W56" s="45" t="s">
        <v>641</v>
      </c>
      <c r="X56" s="43" t="s">
        <v>625</v>
      </c>
      <c r="Y56" s="9">
        <v>0</v>
      </c>
      <c r="Z56" s="9"/>
      <c r="AA56" s="43" t="s">
        <v>640</v>
      </c>
      <c r="AB56" s="43" t="s">
        <v>646</v>
      </c>
      <c r="AC56" s="46" t="s">
        <v>685</v>
      </c>
      <c r="AD56" s="111" t="s">
        <v>684</v>
      </c>
      <c r="AE56" s="9">
        <v>2443</v>
      </c>
      <c r="AF56" s="9"/>
      <c r="AG56" s="43" t="s">
        <v>640</v>
      </c>
      <c r="AH56" s="43" t="s">
        <v>646</v>
      </c>
      <c r="AI56" s="45" t="s">
        <v>723</v>
      </c>
      <c r="AJ56" s="111" t="s">
        <v>684</v>
      </c>
      <c r="AK56" s="208" t="s">
        <v>624</v>
      </c>
      <c r="AL56" s="209"/>
      <c r="AM56" s="209"/>
      <c r="AN56" s="209"/>
      <c r="AO56" s="209"/>
      <c r="AP56" s="210"/>
      <c r="AQ56" s="9"/>
      <c r="AR56" s="9"/>
      <c r="AS56" s="45" t="s">
        <v>1087</v>
      </c>
      <c r="AT56" s="43" t="s">
        <v>640</v>
      </c>
      <c r="AU56" s="43" t="s">
        <v>646</v>
      </c>
      <c r="AV56" s="43" t="s">
        <v>642</v>
      </c>
      <c r="AW56" s="43" t="s">
        <v>625</v>
      </c>
      <c r="AX56" s="9" t="s">
        <v>1088</v>
      </c>
    </row>
    <row r="57" spans="1:50" s="4" customFormat="1" x14ac:dyDescent="0.25">
      <c r="A57" s="2">
        <v>552992</v>
      </c>
      <c r="B57" s="2" t="s">
        <v>340</v>
      </c>
      <c r="C57" s="2" t="s">
        <v>428</v>
      </c>
      <c r="D57" s="2">
        <v>768</v>
      </c>
      <c r="E57" s="2">
        <v>492</v>
      </c>
      <c r="F57" s="2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10" customFormat="1" ht="45.95" customHeight="1" x14ac:dyDescent="0.25">
      <c r="A58" s="9">
        <v>560626</v>
      </c>
      <c r="B58" s="9" t="s">
        <v>505</v>
      </c>
      <c r="C58" s="9" t="s">
        <v>428</v>
      </c>
      <c r="D58" s="9">
        <v>93</v>
      </c>
      <c r="E58" s="9">
        <v>79</v>
      </c>
      <c r="F58" s="63"/>
      <c r="G58" s="9"/>
      <c r="H58" s="9"/>
      <c r="I58" s="63" t="s">
        <v>640</v>
      </c>
      <c r="J58" s="63" t="s">
        <v>646</v>
      </c>
      <c r="K58" s="63" t="s">
        <v>705</v>
      </c>
      <c r="L58" s="9"/>
      <c r="M58" s="9"/>
      <c r="N58" s="9"/>
      <c r="O58" s="63" t="s">
        <v>640</v>
      </c>
      <c r="P58" s="63" t="s">
        <v>646</v>
      </c>
      <c r="Q58" s="63" t="s">
        <v>705</v>
      </c>
      <c r="R58" s="9"/>
      <c r="S58" s="9">
        <v>1227</v>
      </c>
      <c r="T58" s="9">
        <v>0</v>
      </c>
      <c r="U58" s="63" t="s">
        <v>640</v>
      </c>
      <c r="V58" s="63" t="s">
        <v>646</v>
      </c>
      <c r="W58" s="45" t="s">
        <v>641</v>
      </c>
      <c r="X58" s="43" t="s">
        <v>625</v>
      </c>
      <c r="Y58" s="9">
        <v>1962</v>
      </c>
      <c r="Z58" s="9"/>
      <c r="AA58" s="63" t="s">
        <v>640</v>
      </c>
      <c r="AB58" s="63" t="s">
        <v>646</v>
      </c>
      <c r="AC58" s="63" t="s">
        <v>723</v>
      </c>
      <c r="AD58" s="63" t="s">
        <v>792</v>
      </c>
      <c r="AE58" s="9">
        <v>1092</v>
      </c>
      <c r="AF58" s="9"/>
      <c r="AG58" s="63" t="s">
        <v>640</v>
      </c>
      <c r="AH58" s="63" t="s">
        <v>646</v>
      </c>
      <c r="AI58" s="63" t="s">
        <v>723</v>
      </c>
      <c r="AJ58" s="63" t="s">
        <v>792</v>
      </c>
      <c r="AK58" s="208" t="s">
        <v>624</v>
      </c>
      <c r="AL58" s="209"/>
      <c r="AM58" s="209"/>
      <c r="AN58" s="209"/>
      <c r="AO58" s="209"/>
      <c r="AP58" s="210"/>
      <c r="AQ58" s="9"/>
      <c r="AR58" s="9"/>
      <c r="AS58" s="9"/>
      <c r="AT58" s="63" t="s">
        <v>640</v>
      </c>
      <c r="AU58" s="63" t="s">
        <v>646</v>
      </c>
      <c r="AV58" s="208" t="s">
        <v>647</v>
      </c>
      <c r="AW58" s="210"/>
      <c r="AX58" s="9" t="s">
        <v>901</v>
      </c>
    </row>
    <row r="59" spans="1:50" s="10" customFormat="1" ht="41.45" customHeight="1" x14ac:dyDescent="0.25">
      <c r="A59" s="9">
        <v>560511</v>
      </c>
      <c r="B59" s="9" t="s">
        <v>518</v>
      </c>
      <c r="C59" s="9" t="s">
        <v>428</v>
      </c>
      <c r="D59" s="9">
        <v>88</v>
      </c>
      <c r="E59" s="9">
        <v>71</v>
      </c>
      <c r="F59" s="63"/>
      <c r="G59" s="9"/>
      <c r="H59" s="9"/>
      <c r="I59" s="63" t="s">
        <v>640</v>
      </c>
      <c r="J59" s="63" t="s">
        <v>646</v>
      </c>
      <c r="K59" s="63" t="s">
        <v>783</v>
      </c>
      <c r="L59" s="9"/>
      <c r="M59" s="9"/>
      <c r="N59" s="9"/>
      <c r="O59" s="63" t="s">
        <v>640</v>
      </c>
      <c r="P59" s="63" t="s">
        <v>646</v>
      </c>
      <c r="Q59" s="63" t="s">
        <v>705</v>
      </c>
      <c r="R59" s="9"/>
      <c r="S59" s="9">
        <v>810</v>
      </c>
      <c r="T59" s="9">
        <v>73</v>
      </c>
      <c r="U59" s="63" t="s">
        <v>640</v>
      </c>
      <c r="V59" s="63" t="s">
        <v>646</v>
      </c>
      <c r="W59" s="45" t="s">
        <v>641</v>
      </c>
      <c r="X59" s="43" t="s">
        <v>625</v>
      </c>
      <c r="Y59" s="9">
        <v>1852</v>
      </c>
      <c r="Z59" s="9"/>
      <c r="AA59" s="63" t="s">
        <v>640</v>
      </c>
      <c r="AB59" s="63" t="s">
        <v>646</v>
      </c>
      <c r="AC59" s="63" t="s">
        <v>723</v>
      </c>
      <c r="AD59" s="14" t="s">
        <v>802</v>
      </c>
      <c r="AE59" s="9">
        <v>886</v>
      </c>
      <c r="AF59" s="9"/>
      <c r="AG59" s="63" t="s">
        <v>640</v>
      </c>
      <c r="AH59" s="63" t="s">
        <v>646</v>
      </c>
      <c r="AI59" s="63" t="s">
        <v>723</v>
      </c>
      <c r="AJ59" s="41" t="s">
        <v>684</v>
      </c>
      <c r="AK59" s="208" t="s">
        <v>624</v>
      </c>
      <c r="AL59" s="209"/>
      <c r="AM59" s="209"/>
      <c r="AN59" s="209"/>
      <c r="AO59" s="209"/>
      <c r="AP59" s="210"/>
      <c r="AQ59" s="9"/>
      <c r="AR59" s="9"/>
      <c r="AS59" s="9"/>
      <c r="AT59" s="63" t="s">
        <v>640</v>
      </c>
      <c r="AU59" s="63" t="s">
        <v>646</v>
      </c>
      <c r="AV59" s="208" t="s">
        <v>647</v>
      </c>
      <c r="AW59" s="210"/>
      <c r="AX59" s="9" t="s">
        <v>899</v>
      </c>
    </row>
    <row r="60" spans="1:50" s="10" customFormat="1" ht="45" x14ac:dyDescent="0.25">
      <c r="A60" s="9">
        <v>553034</v>
      </c>
      <c r="B60" s="9" t="s">
        <v>433</v>
      </c>
      <c r="C60" s="9" t="s">
        <v>428</v>
      </c>
      <c r="D60" s="9">
        <v>301</v>
      </c>
      <c r="E60" s="9">
        <v>315</v>
      </c>
      <c r="F60" s="148" t="s">
        <v>621</v>
      </c>
      <c r="G60" s="9"/>
      <c r="H60" s="9"/>
      <c r="I60" s="14" t="s">
        <v>1191</v>
      </c>
      <c r="J60" s="148" t="s">
        <v>646</v>
      </c>
      <c r="K60" s="148" t="s">
        <v>783</v>
      </c>
      <c r="L60" s="9"/>
      <c r="M60" s="9"/>
      <c r="N60" s="9"/>
      <c r="O60" s="14" t="s">
        <v>1191</v>
      </c>
      <c r="P60" s="148" t="s">
        <v>646</v>
      </c>
      <c r="Q60" s="148" t="s">
        <v>705</v>
      </c>
      <c r="R60" s="9"/>
      <c r="S60" s="9">
        <v>3134</v>
      </c>
      <c r="T60" s="9">
        <v>559</v>
      </c>
      <c r="U60" s="14" t="s">
        <v>1192</v>
      </c>
      <c r="V60" s="148" t="s">
        <v>646</v>
      </c>
      <c r="W60" s="45" t="s">
        <v>641</v>
      </c>
      <c r="X60" s="43" t="s">
        <v>625</v>
      </c>
      <c r="Y60" s="9">
        <v>0</v>
      </c>
      <c r="Z60" s="9"/>
      <c r="AA60" s="43" t="s">
        <v>640</v>
      </c>
      <c r="AB60" s="43" t="s">
        <v>646</v>
      </c>
      <c r="AC60" s="46" t="s">
        <v>685</v>
      </c>
      <c r="AD60" s="151" t="s">
        <v>684</v>
      </c>
      <c r="AE60" s="9">
        <v>3754</v>
      </c>
      <c r="AF60" s="9"/>
      <c r="AG60" s="148" t="s">
        <v>640</v>
      </c>
      <c r="AH60" s="148" t="s">
        <v>646</v>
      </c>
      <c r="AI60" s="148" t="s">
        <v>723</v>
      </c>
      <c r="AJ60" s="148" t="s">
        <v>792</v>
      </c>
      <c r="AK60" s="208" t="s">
        <v>624</v>
      </c>
      <c r="AL60" s="209"/>
      <c r="AM60" s="209"/>
      <c r="AN60" s="209"/>
      <c r="AO60" s="209"/>
      <c r="AP60" s="210"/>
      <c r="AQ60" s="9"/>
      <c r="AR60" s="9"/>
      <c r="AS60" s="9"/>
      <c r="AT60" s="9"/>
      <c r="AU60" s="9"/>
      <c r="AV60" s="9"/>
      <c r="AW60" s="9"/>
      <c r="AX60" s="9"/>
    </row>
    <row r="61" spans="1:50" s="4" customFormat="1" x14ac:dyDescent="0.25">
      <c r="A61" s="2">
        <v>553069</v>
      </c>
      <c r="B61" s="2" t="s">
        <v>434</v>
      </c>
      <c r="C61" s="2" t="s">
        <v>428</v>
      </c>
      <c r="D61" s="2">
        <v>7176</v>
      </c>
      <c r="E61" s="2">
        <v>611</v>
      </c>
      <c r="F61" s="24" t="s">
        <v>621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s="10" customFormat="1" ht="150" x14ac:dyDescent="0.25">
      <c r="A62" s="9">
        <v>553085</v>
      </c>
      <c r="B62" s="9" t="s">
        <v>436</v>
      </c>
      <c r="C62" s="9" t="s">
        <v>428</v>
      </c>
      <c r="D62" s="9">
        <v>165</v>
      </c>
      <c r="E62" s="9">
        <v>192</v>
      </c>
      <c r="F62" s="88" t="s">
        <v>621</v>
      </c>
      <c r="G62" s="9"/>
      <c r="H62" s="9"/>
      <c r="I62" s="14" t="s">
        <v>1007</v>
      </c>
      <c r="J62" s="88" t="s">
        <v>646</v>
      </c>
      <c r="K62" s="88" t="s">
        <v>783</v>
      </c>
      <c r="L62" s="9"/>
      <c r="M62" s="9"/>
      <c r="N62" s="9"/>
      <c r="O62" s="14" t="s">
        <v>1007</v>
      </c>
      <c r="P62" s="88" t="s">
        <v>646</v>
      </c>
      <c r="Q62" s="88" t="s">
        <v>783</v>
      </c>
      <c r="R62" s="9"/>
      <c r="S62" s="9">
        <v>1731</v>
      </c>
      <c r="T62" s="9">
        <v>0</v>
      </c>
      <c r="U62" s="14" t="s">
        <v>1009</v>
      </c>
      <c r="V62" s="88" t="s">
        <v>646</v>
      </c>
      <c r="W62" s="45" t="s">
        <v>1010</v>
      </c>
      <c r="X62" s="43" t="s">
        <v>625</v>
      </c>
      <c r="Y62" s="9">
        <v>5783</v>
      </c>
      <c r="Z62" s="9"/>
      <c r="AA62" s="14" t="s">
        <v>1003</v>
      </c>
      <c r="AB62" s="88" t="s">
        <v>1006</v>
      </c>
      <c r="AC62" s="88" t="s">
        <v>1004</v>
      </c>
      <c r="AD62" s="14" t="s">
        <v>981</v>
      </c>
      <c r="AE62" s="9">
        <v>2465</v>
      </c>
      <c r="AF62" s="9"/>
      <c r="AG62" s="14" t="s">
        <v>1005</v>
      </c>
      <c r="AH62" s="88" t="s">
        <v>651</v>
      </c>
      <c r="AI62" s="88" t="s">
        <v>723</v>
      </c>
      <c r="AJ62" s="88" t="s">
        <v>792</v>
      </c>
      <c r="AK62" s="208" t="s">
        <v>624</v>
      </c>
      <c r="AL62" s="209"/>
      <c r="AM62" s="209"/>
      <c r="AN62" s="209"/>
      <c r="AO62" s="209"/>
      <c r="AP62" s="210"/>
      <c r="AQ62" s="9"/>
      <c r="AR62" s="9"/>
      <c r="AS62" s="45" t="s">
        <v>1314</v>
      </c>
      <c r="AT62" s="43" t="s">
        <v>640</v>
      </c>
      <c r="AU62" s="43" t="s">
        <v>646</v>
      </c>
      <c r="AV62" s="43" t="s">
        <v>642</v>
      </c>
      <c r="AW62" s="43" t="s">
        <v>625</v>
      </c>
      <c r="AX62" s="9" t="s">
        <v>1008</v>
      </c>
    </row>
    <row r="63" spans="1:50" s="10" customFormat="1" ht="90.75" customHeight="1" x14ac:dyDescent="0.25">
      <c r="A63" s="9">
        <v>560669</v>
      </c>
      <c r="B63" s="9" t="s">
        <v>506</v>
      </c>
      <c r="C63" s="9" t="s">
        <v>428</v>
      </c>
      <c r="D63" s="9">
        <v>149</v>
      </c>
      <c r="E63" s="9">
        <v>166</v>
      </c>
      <c r="F63" s="86"/>
      <c r="G63" s="9">
        <v>4614</v>
      </c>
      <c r="H63" s="9">
        <v>3538</v>
      </c>
      <c r="I63" s="86" t="s">
        <v>640</v>
      </c>
      <c r="J63" s="86" t="s">
        <v>646</v>
      </c>
      <c r="K63" s="86" t="s">
        <v>723</v>
      </c>
      <c r="L63" s="9"/>
      <c r="M63" s="9"/>
      <c r="N63" s="9"/>
      <c r="O63" s="109" t="s">
        <v>640</v>
      </c>
      <c r="P63" s="109" t="s">
        <v>646</v>
      </c>
      <c r="Q63" s="109" t="s">
        <v>705</v>
      </c>
      <c r="R63" s="9" t="s">
        <v>690</v>
      </c>
      <c r="S63" s="9">
        <v>1164</v>
      </c>
      <c r="T63" s="9">
        <v>0</v>
      </c>
      <c r="U63" s="86" t="s">
        <v>640</v>
      </c>
      <c r="V63" s="86" t="s">
        <v>646</v>
      </c>
      <c r="W63" s="45" t="s">
        <v>641</v>
      </c>
      <c r="X63" s="43" t="s">
        <v>625</v>
      </c>
      <c r="Y63" s="9">
        <v>0</v>
      </c>
      <c r="Z63" s="9"/>
      <c r="AA63" s="86" t="s">
        <v>640</v>
      </c>
      <c r="AB63" s="86" t="s">
        <v>646</v>
      </c>
      <c r="AC63" s="86" t="s">
        <v>723</v>
      </c>
      <c r="AD63" s="14" t="s">
        <v>978</v>
      </c>
      <c r="AE63" s="9">
        <v>1540</v>
      </c>
      <c r="AF63" s="9"/>
      <c r="AG63" s="86" t="s">
        <v>640</v>
      </c>
      <c r="AH63" s="86" t="s">
        <v>646</v>
      </c>
      <c r="AI63" s="86" t="s">
        <v>723</v>
      </c>
      <c r="AJ63" s="14" t="s">
        <v>684</v>
      </c>
      <c r="AK63" s="208" t="s">
        <v>624</v>
      </c>
      <c r="AL63" s="209"/>
      <c r="AM63" s="209"/>
      <c r="AN63" s="209"/>
      <c r="AO63" s="209"/>
      <c r="AP63" s="210"/>
      <c r="AQ63" s="9"/>
      <c r="AR63" s="9"/>
      <c r="AS63" s="9"/>
      <c r="AT63" s="86" t="s">
        <v>640</v>
      </c>
      <c r="AU63" s="86" t="s">
        <v>646</v>
      </c>
      <c r="AV63" s="208" t="s">
        <v>647</v>
      </c>
      <c r="AW63" s="210"/>
      <c r="AX63" s="9" t="s">
        <v>979</v>
      </c>
    </row>
    <row r="64" spans="1:50" s="10" customFormat="1" ht="45.75" customHeight="1" x14ac:dyDescent="0.25">
      <c r="A64" s="9">
        <v>599026</v>
      </c>
      <c r="B64" s="9" t="s">
        <v>584</v>
      </c>
      <c r="C64" s="9" t="s">
        <v>428</v>
      </c>
      <c r="D64" s="9">
        <v>149</v>
      </c>
      <c r="E64" s="9">
        <v>169</v>
      </c>
      <c r="F64" s="86"/>
      <c r="G64" s="9"/>
      <c r="H64" s="9"/>
      <c r="I64" s="86" t="s">
        <v>640</v>
      </c>
      <c r="J64" s="86" t="s">
        <v>646</v>
      </c>
      <c r="K64" s="86" t="s">
        <v>783</v>
      </c>
      <c r="L64" s="9"/>
      <c r="M64" s="9"/>
      <c r="N64" s="9"/>
      <c r="O64" s="86" t="s">
        <v>640</v>
      </c>
      <c r="P64" s="86" t="s">
        <v>646</v>
      </c>
      <c r="Q64" s="86" t="s">
        <v>783</v>
      </c>
      <c r="R64" s="9"/>
      <c r="S64" s="9">
        <v>1800</v>
      </c>
      <c r="T64" s="9">
        <f>321</f>
        <v>321</v>
      </c>
      <c r="U64" s="86" t="s">
        <v>640</v>
      </c>
      <c r="V64" s="86" t="s">
        <v>646</v>
      </c>
      <c r="W64" s="45" t="s">
        <v>641</v>
      </c>
      <c r="X64" s="43" t="s">
        <v>625</v>
      </c>
      <c r="Y64" s="9">
        <v>997</v>
      </c>
      <c r="Z64" s="9"/>
      <c r="AA64" s="86" t="s">
        <v>640</v>
      </c>
      <c r="AB64" s="86" t="s">
        <v>646</v>
      </c>
      <c r="AC64" s="86" t="s">
        <v>723</v>
      </c>
      <c r="AD64" s="14" t="s">
        <v>981</v>
      </c>
      <c r="AE64" s="9">
        <v>179</v>
      </c>
      <c r="AF64" s="9"/>
      <c r="AG64" s="86" t="s">
        <v>640</v>
      </c>
      <c r="AH64" s="86" t="s">
        <v>646</v>
      </c>
      <c r="AI64" s="86" t="s">
        <v>723</v>
      </c>
      <c r="AJ64" s="86" t="s">
        <v>792</v>
      </c>
      <c r="AK64" s="208" t="s">
        <v>624</v>
      </c>
      <c r="AL64" s="209"/>
      <c r="AM64" s="209"/>
      <c r="AN64" s="209"/>
      <c r="AO64" s="209"/>
      <c r="AP64" s="210"/>
      <c r="AQ64" s="9"/>
      <c r="AR64" s="9"/>
      <c r="AS64" s="9"/>
      <c r="AT64" s="86" t="s">
        <v>640</v>
      </c>
      <c r="AU64" s="86" t="s">
        <v>646</v>
      </c>
      <c r="AV64" s="208" t="s">
        <v>647</v>
      </c>
      <c r="AW64" s="210"/>
      <c r="AX64" s="9" t="s">
        <v>982</v>
      </c>
    </row>
    <row r="65" spans="1:50" s="4" customFormat="1" x14ac:dyDescent="0.25">
      <c r="A65" s="2">
        <v>599042</v>
      </c>
      <c r="B65" s="2" t="s">
        <v>585</v>
      </c>
      <c r="C65" s="2" t="s">
        <v>428</v>
      </c>
      <c r="D65" s="2">
        <v>504</v>
      </c>
      <c r="E65" s="2">
        <v>437</v>
      </c>
      <c r="F65" s="2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s="10" customFormat="1" ht="48" customHeight="1" x14ac:dyDescent="0.25">
      <c r="A66" s="9">
        <v>553123</v>
      </c>
      <c r="B66" s="9" t="s">
        <v>415</v>
      </c>
      <c r="C66" s="9" t="s">
        <v>428</v>
      </c>
      <c r="D66" s="9">
        <v>366</v>
      </c>
      <c r="E66" s="9">
        <v>366</v>
      </c>
      <c r="F66" s="163"/>
      <c r="G66" s="9"/>
      <c r="H66" s="9"/>
      <c r="I66" s="163" t="s">
        <v>640</v>
      </c>
      <c r="J66" s="163" t="s">
        <v>646</v>
      </c>
      <c r="K66" s="163" t="s">
        <v>783</v>
      </c>
      <c r="L66" s="9"/>
      <c r="M66" s="9"/>
      <c r="N66" s="9"/>
      <c r="O66" s="163" t="s">
        <v>640</v>
      </c>
      <c r="P66" s="163" t="s">
        <v>646</v>
      </c>
      <c r="Q66" s="163" t="s">
        <v>783</v>
      </c>
      <c r="R66" s="9"/>
      <c r="S66" s="9">
        <v>5064</v>
      </c>
      <c r="T66" s="9">
        <v>0</v>
      </c>
      <c r="U66" s="163" t="s">
        <v>640</v>
      </c>
      <c r="V66" s="163" t="s">
        <v>646</v>
      </c>
      <c r="W66" s="45" t="s">
        <v>641</v>
      </c>
      <c r="X66" s="43" t="s">
        <v>625</v>
      </c>
      <c r="Y66" s="9">
        <v>0</v>
      </c>
      <c r="Z66" s="9"/>
      <c r="AA66" s="163" t="s">
        <v>640</v>
      </c>
      <c r="AB66" s="163" t="s">
        <v>646</v>
      </c>
      <c r="AC66" s="163" t="s">
        <v>723</v>
      </c>
      <c r="AD66" s="14" t="s">
        <v>637</v>
      </c>
      <c r="AE66" s="9">
        <v>3897</v>
      </c>
      <c r="AF66" s="9"/>
      <c r="AG66" s="163" t="s">
        <v>640</v>
      </c>
      <c r="AH66" s="163" t="s">
        <v>646</v>
      </c>
      <c r="AI66" s="163" t="s">
        <v>723</v>
      </c>
      <c r="AJ66" s="14" t="s">
        <v>981</v>
      </c>
      <c r="AK66" s="208" t="s">
        <v>624</v>
      </c>
      <c r="AL66" s="209"/>
      <c r="AM66" s="209"/>
      <c r="AN66" s="209"/>
      <c r="AO66" s="209"/>
      <c r="AP66" s="210"/>
      <c r="AQ66" s="9"/>
      <c r="AR66" s="9"/>
      <c r="AS66" s="45" t="s">
        <v>675</v>
      </c>
      <c r="AT66" s="43" t="s">
        <v>640</v>
      </c>
      <c r="AU66" s="43" t="s">
        <v>646</v>
      </c>
      <c r="AV66" s="43" t="s">
        <v>642</v>
      </c>
      <c r="AW66" s="43" t="s">
        <v>625</v>
      </c>
      <c r="AX66" s="9" t="s">
        <v>1257</v>
      </c>
    </row>
    <row r="67" spans="1:50" s="4" customFormat="1" x14ac:dyDescent="0.25">
      <c r="A67" s="2">
        <v>553140</v>
      </c>
      <c r="B67" s="2" t="s">
        <v>417</v>
      </c>
      <c r="C67" s="2" t="s">
        <v>428</v>
      </c>
      <c r="D67" s="2">
        <v>572</v>
      </c>
      <c r="E67" s="2">
        <v>454</v>
      </c>
      <c r="F67" s="2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s="4" customFormat="1" x14ac:dyDescent="0.25">
      <c r="A68" s="2">
        <v>553166</v>
      </c>
      <c r="B68" s="2" t="s">
        <v>372</v>
      </c>
      <c r="C68" s="2" t="s">
        <v>428</v>
      </c>
      <c r="D68" s="2">
        <v>777</v>
      </c>
      <c r="E68" s="2">
        <v>493</v>
      </c>
      <c r="F68" s="2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s="10" customFormat="1" ht="45" x14ac:dyDescent="0.25">
      <c r="A69" s="9">
        <v>553174</v>
      </c>
      <c r="B69" s="9" t="s">
        <v>373</v>
      </c>
      <c r="C69" s="9" t="s">
        <v>428</v>
      </c>
      <c r="D69" s="9">
        <v>298</v>
      </c>
      <c r="E69" s="9">
        <v>312</v>
      </c>
      <c r="F69" s="148"/>
      <c r="G69" s="9"/>
      <c r="H69" s="9"/>
      <c r="I69" s="148" t="s">
        <v>640</v>
      </c>
      <c r="J69" s="148" t="s">
        <v>646</v>
      </c>
      <c r="K69" s="148" t="s">
        <v>783</v>
      </c>
      <c r="L69" s="9"/>
      <c r="M69" s="9">
        <v>3164</v>
      </c>
      <c r="N69" s="9">
        <v>2606</v>
      </c>
      <c r="O69" s="148" t="s">
        <v>640</v>
      </c>
      <c r="P69" s="148" t="s">
        <v>646</v>
      </c>
      <c r="Q69" s="148" t="s">
        <v>723</v>
      </c>
      <c r="R69" s="9"/>
      <c r="S69" s="9">
        <v>4430</v>
      </c>
      <c r="T69" s="9">
        <v>0</v>
      </c>
      <c r="U69" s="148" t="s">
        <v>640</v>
      </c>
      <c r="V69" s="148" t="s">
        <v>646</v>
      </c>
      <c r="W69" s="45" t="s">
        <v>641</v>
      </c>
      <c r="X69" s="43" t="s">
        <v>625</v>
      </c>
      <c r="Y69" s="9">
        <v>0</v>
      </c>
      <c r="Z69" s="9"/>
      <c r="AA69" s="148" t="s">
        <v>640</v>
      </c>
      <c r="AB69" s="148" t="s">
        <v>646</v>
      </c>
      <c r="AC69" s="14" t="s">
        <v>685</v>
      </c>
      <c r="AD69" s="150" t="s">
        <v>684</v>
      </c>
      <c r="AE69" s="9">
        <v>8524</v>
      </c>
      <c r="AF69" s="9"/>
      <c r="AG69" s="148" t="s">
        <v>640</v>
      </c>
      <c r="AH69" s="148" t="s">
        <v>646</v>
      </c>
      <c r="AI69" s="148" t="s">
        <v>723</v>
      </c>
      <c r="AJ69" s="14" t="s">
        <v>684</v>
      </c>
      <c r="AK69" s="208" t="s">
        <v>624</v>
      </c>
      <c r="AL69" s="209"/>
      <c r="AM69" s="209"/>
      <c r="AN69" s="209"/>
      <c r="AO69" s="209"/>
      <c r="AP69" s="210"/>
      <c r="AQ69" s="9"/>
      <c r="AR69" s="9"/>
      <c r="AS69" s="45" t="s">
        <v>1312</v>
      </c>
      <c r="AT69" s="43" t="s">
        <v>640</v>
      </c>
      <c r="AU69" s="43" t="s">
        <v>646</v>
      </c>
      <c r="AV69" s="43" t="s">
        <v>642</v>
      </c>
      <c r="AW69" s="43" t="s">
        <v>625</v>
      </c>
      <c r="AX69" s="9" t="s">
        <v>1184</v>
      </c>
    </row>
    <row r="70" spans="1:50" s="10" customFormat="1" ht="30" x14ac:dyDescent="0.25">
      <c r="A70" s="9">
        <v>563170</v>
      </c>
      <c r="B70" s="9" t="s">
        <v>588</v>
      </c>
      <c r="C70" s="9" t="s">
        <v>428</v>
      </c>
      <c r="D70" s="9">
        <v>55</v>
      </c>
      <c r="E70" s="9">
        <v>23</v>
      </c>
      <c r="F70" s="38"/>
      <c r="G70" s="9">
        <v>2523</v>
      </c>
      <c r="H70" s="9">
        <v>2256</v>
      </c>
      <c r="I70" s="38" t="s">
        <v>640</v>
      </c>
      <c r="J70" s="38" t="s">
        <v>646</v>
      </c>
      <c r="K70" s="38" t="s">
        <v>723</v>
      </c>
      <c r="L70" s="9"/>
      <c r="M70" s="9">
        <v>901</v>
      </c>
      <c r="N70" s="9">
        <v>861</v>
      </c>
      <c r="O70" s="38" t="s">
        <v>640</v>
      </c>
      <c r="P70" s="38" t="s">
        <v>646</v>
      </c>
      <c r="Q70" s="38" t="s">
        <v>723</v>
      </c>
      <c r="R70" s="9"/>
      <c r="S70" s="9">
        <v>876</v>
      </c>
      <c r="T70" s="9">
        <v>545</v>
      </c>
      <c r="U70" s="38" t="s">
        <v>640</v>
      </c>
      <c r="V70" s="38" t="s">
        <v>646</v>
      </c>
      <c r="W70" s="14" t="s">
        <v>641</v>
      </c>
      <c r="X70" s="38" t="s">
        <v>625</v>
      </c>
      <c r="Y70" s="9">
        <v>0</v>
      </c>
      <c r="Z70" s="9"/>
      <c r="AA70" s="38" t="s">
        <v>640</v>
      </c>
      <c r="AB70" s="38" t="s">
        <v>646</v>
      </c>
      <c r="AC70" s="40" t="s">
        <v>685</v>
      </c>
      <c r="AD70" s="41" t="s">
        <v>684</v>
      </c>
      <c r="AE70" s="9">
        <v>0</v>
      </c>
      <c r="AF70" s="9"/>
      <c r="AG70" s="38" t="s">
        <v>640</v>
      </c>
      <c r="AH70" s="38" t="s">
        <v>646</v>
      </c>
      <c r="AI70" s="40" t="s">
        <v>685</v>
      </c>
      <c r="AJ70" s="41" t="s">
        <v>684</v>
      </c>
      <c r="AK70" s="208" t="s">
        <v>624</v>
      </c>
      <c r="AL70" s="209"/>
      <c r="AM70" s="209"/>
      <c r="AN70" s="209"/>
      <c r="AO70" s="209"/>
      <c r="AP70" s="210"/>
      <c r="AQ70" s="9"/>
      <c r="AR70" s="9"/>
      <c r="AS70" s="9"/>
      <c r="AT70" s="38" t="s">
        <v>640</v>
      </c>
      <c r="AU70" s="38" t="s">
        <v>646</v>
      </c>
      <c r="AV70" s="208" t="s">
        <v>647</v>
      </c>
      <c r="AW70" s="210"/>
      <c r="AX70" s="9" t="s">
        <v>894</v>
      </c>
    </row>
    <row r="71" spans="1:50" s="10" customFormat="1" ht="180" x14ac:dyDescent="0.25">
      <c r="A71" s="9">
        <v>553204</v>
      </c>
      <c r="B71" s="9" t="s">
        <v>375</v>
      </c>
      <c r="C71" s="9" t="s">
        <v>428</v>
      </c>
      <c r="D71" s="9">
        <v>346</v>
      </c>
      <c r="E71" s="9">
        <v>356</v>
      </c>
      <c r="F71" s="161" t="s">
        <v>621</v>
      </c>
      <c r="G71" s="9">
        <v>6762</v>
      </c>
      <c r="H71" s="9">
        <v>6002</v>
      </c>
      <c r="I71" s="161" t="s">
        <v>640</v>
      </c>
      <c r="J71" s="161" t="s">
        <v>646</v>
      </c>
      <c r="K71" s="161" t="s">
        <v>723</v>
      </c>
      <c r="L71" s="9"/>
      <c r="M71" s="9"/>
      <c r="N71" s="9"/>
      <c r="O71" s="161" t="s">
        <v>640</v>
      </c>
      <c r="P71" s="161" t="s">
        <v>646</v>
      </c>
      <c r="Q71" s="161" t="s">
        <v>783</v>
      </c>
      <c r="R71" s="9"/>
      <c r="S71" s="9">
        <v>4137</v>
      </c>
      <c r="T71" s="9">
        <v>1790</v>
      </c>
      <c r="U71" s="161" t="s">
        <v>640</v>
      </c>
      <c r="V71" s="161" t="s">
        <v>646</v>
      </c>
      <c r="W71" s="14" t="s">
        <v>641</v>
      </c>
      <c r="X71" s="161" t="s">
        <v>625</v>
      </c>
      <c r="Y71" s="9">
        <v>0</v>
      </c>
      <c r="Z71" s="9"/>
      <c r="AA71" s="14" t="s">
        <v>1241</v>
      </c>
      <c r="AB71" s="161" t="s">
        <v>646</v>
      </c>
      <c r="AC71" s="161" t="s">
        <v>723</v>
      </c>
      <c r="AD71" s="14" t="s">
        <v>978</v>
      </c>
      <c r="AE71" s="9">
        <v>4719</v>
      </c>
      <c r="AF71" s="9"/>
      <c r="AG71" s="14" t="s">
        <v>1242</v>
      </c>
      <c r="AH71" s="161" t="s">
        <v>646</v>
      </c>
      <c r="AI71" s="161" t="s">
        <v>723</v>
      </c>
      <c r="AJ71" s="161" t="s">
        <v>792</v>
      </c>
      <c r="AK71" s="208" t="s">
        <v>624</v>
      </c>
      <c r="AL71" s="209"/>
      <c r="AM71" s="209"/>
      <c r="AN71" s="209"/>
      <c r="AO71" s="209"/>
      <c r="AP71" s="210"/>
      <c r="AQ71" s="9"/>
      <c r="AR71" s="9"/>
      <c r="AS71" s="45" t="s">
        <v>665</v>
      </c>
      <c r="AT71" s="43" t="s">
        <v>640</v>
      </c>
      <c r="AU71" s="43" t="s">
        <v>646</v>
      </c>
      <c r="AV71" s="43" t="s">
        <v>642</v>
      </c>
      <c r="AW71" s="43" t="s">
        <v>625</v>
      </c>
      <c r="AX71" s="37" t="s">
        <v>1244</v>
      </c>
    </row>
    <row r="72" spans="1:50" s="4" customFormat="1" x14ac:dyDescent="0.25">
      <c r="A72" s="2">
        <v>552046</v>
      </c>
      <c r="B72" s="2" t="s">
        <v>428</v>
      </c>
      <c r="C72" s="2" t="s">
        <v>428</v>
      </c>
      <c r="D72" s="2">
        <v>34119</v>
      </c>
      <c r="E72" s="2">
        <v>623</v>
      </c>
      <c r="F72" s="24" t="s">
        <v>621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s="10" customFormat="1" ht="30" x14ac:dyDescent="0.25">
      <c r="A73" s="9">
        <v>551601</v>
      </c>
      <c r="B73" s="9" t="s">
        <v>381</v>
      </c>
      <c r="C73" s="9" t="s">
        <v>428</v>
      </c>
      <c r="D73" s="9">
        <v>281</v>
      </c>
      <c r="E73" s="9">
        <v>304</v>
      </c>
      <c r="F73" s="143"/>
      <c r="G73" s="9"/>
      <c r="H73" s="9"/>
      <c r="I73" s="143" t="s">
        <v>640</v>
      </c>
      <c r="J73" s="143" t="s">
        <v>646</v>
      </c>
      <c r="K73" s="143" t="s">
        <v>783</v>
      </c>
      <c r="L73" s="9"/>
      <c r="M73" s="9"/>
      <c r="N73" s="9"/>
      <c r="O73" s="143" t="s">
        <v>640</v>
      </c>
      <c r="P73" s="143" t="s">
        <v>646</v>
      </c>
      <c r="Q73" s="143" t="s">
        <v>783</v>
      </c>
      <c r="R73" s="9"/>
      <c r="S73" s="9">
        <v>2525</v>
      </c>
      <c r="T73" s="9">
        <v>74</v>
      </c>
      <c r="U73" s="143" t="s">
        <v>640</v>
      </c>
      <c r="V73" s="143" t="s">
        <v>646</v>
      </c>
      <c r="W73" s="14" t="s">
        <v>641</v>
      </c>
      <c r="X73" s="143" t="s">
        <v>625</v>
      </c>
      <c r="Y73" s="9">
        <v>0</v>
      </c>
      <c r="Z73" s="9"/>
      <c r="AA73" s="143" t="s">
        <v>640</v>
      </c>
      <c r="AB73" s="143" t="s">
        <v>646</v>
      </c>
      <c r="AC73" s="143" t="s">
        <v>723</v>
      </c>
      <c r="AD73" s="14" t="s">
        <v>978</v>
      </c>
      <c r="AE73" s="9">
        <v>0</v>
      </c>
      <c r="AF73" s="9"/>
      <c r="AG73" s="143" t="s">
        <v>640</v>
      </c>
      <c r="AH73" s="143" t="s">
        <v>646</v>
      </c>
      <c r="AI73" s="143" t="s">
        <v>723</v>
      </c>
      <c r="AJ73" s="14" t="s">
        <v>978</v>
      </c>
      <c r="AK73" s="208" t="s">
        <v>624</v>
      </c>
      <c r="AL73" s="209"/>
      <c r="AM73" s="209"/>
      <c r="AN73" s="209"/>
      <c r="AO73" s="209"/>
      <c r="AP73" s="210"/>
      <c r="AQ73" s="9"/>
      <c r="AR73" s="9"/>
      <c r="AS73" s="45" t="s">
        <v>1146</v>
      </c>
      <c r="AT73" s="43" t="s">
        <v>640</v>
      </c>
      <c r="AU73" s="43" t="s">
        <v>646</v>
      </c>
      <c r="AV73" s="43" t="s">
        <v>642</v>
      </c>
      <c r="AW73" s="43" t="s">
        <v>625</v>
      </c>
      <c r="AX73" s="9" t="s">
        <v>1174</v>
      </c>
    </row>
    <row r="74" spans="1:50" s="4" customFormat="1" ht="68.25" customHeight="1" x14ac:dyDescent="0.25">
      <c r="A74" s="2">
        <v>599123</v>
      </c>
      <c r="B74" s="2" t="s">
        <v>613</v>
      </c>
      <c r="C74" s="2" t="s">
        <v>428</v>
      </c>
      <c r="D74" s="2">
        <v>391</v>
      </c>
      <c r="E74" s="2">
        <v>386</v>
      </c>
      <c r="F74" s="167"/>
      <c r="G74" s="2"/>
      <c r="H74" s="2"/>
      <c r="I74" s="167" t="s">
        <v>640</v>
      </c>
      <c r="J74" s="167" t="s">
        <v>646</v>
      </c>
      <c r="K74" s="167" t="s">
        <v>783</v>
      </c>
      <c r="L74" s="2"/>
      <c r="M74" s="2"/>
      <c r="N74" s="2"/>
      <c r="O74" s="167" t="s">
        <v>640</v>
      </c>
      <c r="P74" s="167" t="s">
        <v>646</v>
      </c>
      <c r="Q74" s="167" t="s">
        <v>783</v>
      </c>
      <c r="R74" s="2"/>
      <c r="S74" s="2">
        <v>3330</v>
      </c>
      <c r="T74" s="2">
        <v>760</v>
      </c>
      <c r="U74" s="167" t="s">
        <v>640</v>
      </c>
      <c r="V74" s="167" t="s">
        <v>646</v>
      </c>
      <c r="W74" s="19" t="s">
        <v>641</v>
      </c>
      <c r="X74" s="167" t="s">
        <v>625</v>
      </c>
      <c r="Y74" s="2">
        <v>0</v>
      </c>
      <c r="Z74" s="2"/>
      <c r="AA74" s="167" t="s">
        <v>640</v>
      </c>
      <c r="AB74" s="167" t="s">
        <v>646</v>
      </c>
      <c r="AC74" s="19" t="s">
        <v>723</v>
      </c>
      <c r="AD74" s="30" t="s">
        <v>637</v>
      </c>
      <c r="AE74" s="2">
        <v>4076</v>
      </c>
      <c r="AF74" s="2"/>
      <c r="AG74" s="167" t="s">
        <v>640</v>
      </c>
      <c r="AH74" s="167" t="s">
        <v>646</v>
      </c>
      <c r="AI74" s="19" t="s">
        <v>723</v>
      </c>
      <c r="AJ74" s="30" t="s">
        <v>1291</v>
      </c>
      <c r="AK74" s="211" t="s">
        <v>624</v>
      </c>
      <c r="AL74" s="212"/>
      <c r="AM74" s="212"/>
      <c r="AN74" s="212"/>
      <c r="AO74" s="212"/>
      <c r="AP74" s="213"/>
      <c r="AQ74" s="2"/>
      <c r="AR74" s="2"/>
      <c r="AS74" s="173" t="s">
        <v>1146</v>
      </c>
      <c r="AT74" s="174" t="s">
        <v>640</v>
      </c>
      <c r="AU74" s="174" t="s">
        <v>646</v>
      </c>
      <c r="AV74" s="174" t="s">
        <v>642</v>
      </c>
      <c r="AW74" s="174" t="s">
        <v>625</v>
      </c>
      <c r="AX74" s="2"/>
    </row>
    <row r="75" spans="1:50" s="10" customFormat="1" ht="64.900000000000006" customHeight="1" x14ac:dyDescent="0.25">
      <c r="A75" s="9">
        <v>553280</v>
      </c>
      <c r="B75" s="9" t="s">
        <v>395</v>
      </c>
      <c r="C75" s="9" t="s">
        <v>428</v>
      </c>
      <c r="D75" s="9">
        <v>136</v>
      </c>
      <c r="E75" s="9">
        <v>152</v>
      </c>
      <c r="F75" s="86"/>
      <c r="G75" s="9"/>
      <c r="H75" s="9"/>
      <c r="I75" s="86" t="s">
        <v>640</v>
      </c>
      <c r="J75" s="86" t="s">
        <v>646</v>
      </c>
      <c r="K75" s="86" t="s">
        <v>783</v>
      </c>
      <c r="L75" s="9"/>
      <c r="M75" s="9"/>
      <c r="N75" s="9"/>
      <c r="O75" s="86" t="s">
        <v>640</v>
      </c>
      <c r="P75" s="86" t="s">
        <v>646</v>
      </c>
      <c r="Q75" s="86" t="s">
        <v>783</v>
      </c>
      <c r="R75" s="9"/>
      <c r="S75" s="9">
        <f>1521+98</f>
        <v>1619</v>
      </c>
      <c r="T75" s="9">
        <v>600</v>
      </c>
      <c r="U75" s="86" t="s">
        <v>640</v>
      </c>
      <c r="V75" s="86" t="s">
        <v>646</v>
      </c>
      <c r="W75" s="14" t="s">
        <v>641</v>
      </c>
      <c r="X75" s="86" t="s">
        <v>625</v>
      </c>
      <c r="Y75" s="9">
        <v>5407</v>
      </c>
      <c r="Z75" s="9"/>
      <c r="AA75" s="86" t="s">
        <v>640</v>
      </c>
      <c r="AB75" s="86" t="s">
        <v>646</v>
      </c>
      <c r="AC75" s="40" t="s">
        <v>723</v>
      </c>
      <c r="AD75" s="41" t="s">
        <v>792</v>
      </c>
      <c r="AE75" s="9">
        <v>2221</v>
      </c>
      <c r="AF75" s="9"/>
      <c r="AG75" s="86" t="s">
        <v>640</v>
      </c>
      <c r="AH75" s="86" t="s">
        <v>646</v>
      </c>
      <c r="AI75" s="40" t="s">
        <v>723</v>
      </c>
      <c r="AJ75" s="41" t="s">
        <v>792</v>
      </c>
      <c r="AK75" s="208" t="s">
        <v>624</v>
      </c>
      <c r="AL75" s="209"/>
      <c r="AM75" s="209"/>
      <c r="AN75" s="209"/>
      <c r="AO75" s="209"/>
      <c r="AP75" s="210"/>
      <c r="AQ75" s="9"/>
      <c r="AR75" s="9"/>
      <c r="AS75" s="9"/>
      <c r="AT75" s="86" t="s">
        <v>640</v>
      </c>
      <c r="AU75" s="86" t="s">
        <v>646</v>
      </c>
      <c r="AV75" s="208" t="s">
        <v>647</v>
      </c>
      <c r="AW75" s="210"/>
    </row>
    <row r="76" spans="1:50" s="10" customFormat="1" ht="30" x14ac:dyDescent="0.25">
      <c r="A76" s="9">
        <v>563447</v>
      </c>
      <c r="B76" s="9" t="s">
        <v>582</v>
      </c>
      <c r="C76" s="9" t="s">
        <v>428</v>
      </c>
      <c r="D76" s="9">
        <v>110</v>
      </c>
      <c r="E76" s="9">
        <v>114</v>
      </c>
      <c r="F76" s="65"/>
      <c r="G76" s="9"/>
      <c r="H76" s="9"/>
      <c r="I76" s="65" t="s">
        <v>640</v>
      </c>
      <c r="J76" s="65" t="s">
        <v>646</v>
      </c>
      <c r="K76" s="65" t="s">
        <v>783</v>
      </c>
      <c r="L76" s="9"/>
      <c r="M76" s="9"/>
      <c r="N76" s="9"/>
      <c r="O76" s="65" t="s">
        <v>640</v>
      </c>
      <c r="P76" s="65" t="s">
        <v>646</v>
      </c>
      <c r="Q76" s="65" t="s">
        <v>783</v>
      </c>
      <c r="R76" s="9"/>
      <c r="S76" s="9">
        <v>1642</v>
      </c>
      <c r="T76" s="9">
        <v>766</v>
      </c>
      <c r="U76" s="65" t="s">
        <v>640</v>
      </c>
      <c r="V76" s="65" t="s">
        <v>646</v>
      </c>
      <c r="W76" s="14" t="s">
        <v>641</v>
      </c>
      <c r="X76" s="65" t="s">
        <v>625</v>
      </c>
      <c r="Y76" s="9">
        <v>5254</v>
      </c>
      <c r="Z76" s="9"/>
      <c r="AA76" s="65" t="s">
        <v>640</v>
      </c>
      <c r="AB76" s="65" t="s">
        <v>646</v>
      </c>
      <c r="AC76" s="65" t="s">
        <v>723</v>
      </c>
      <c r="AD76" s="65" t="s">
        <v>792</v>
      </c>
      <c r="AE76" s="9">
        <v>1546</v>
      </c>
      <c r="AF76" s="9"/>
      <c r="AG76" s="36" t="s">
        <v>640</v>
      </c>
      <c r="AH76" s="65" t="s">
        <v>646</v>
      </c>
      <c r="AI76" s="65" t="s">
        <v>723</v>
      </c>
      <c r="AJ76" s="41" t="s">
        <v>684</v>
      </c>
      <c r="AK76" s="208" t="s">
        <v>624</v>
      </c>
      <c r="AL76" s="209"/>
      <c r="AM76" s="209"/>
      <c r="AN76" s="209"/>
      <c r="AO76" s="209"/>
      <c r="AP76" s="210"/>
      <c r="AQ76" s="9"/>
      <c r="AR76" s="9"/>
      <c r="AS76" s="45" t="s">
        <v>665</v>
      </c>
      <c r="AT76" s="43" t="s">
        <v>640</v>
      </c>
      <c r="AU76" s="43" t="s">
        <v>646</v>
      </c>
      <c r="AV76" s="43" t="s">
        <v>642</v>
      </c>
      <c r="AW76" s="43" t="s">
        <v>625</v>
      </c>
      <c r="AX76" s="37" t="s">
        <v>880</v>
      </c>
    </row>
    <row r="77" spans="1:50" s="10" customFormat="1" ht="60.4" customHeight="1" x14ac:dyDescent="0.25">
      <c r="A77" s="9">
        <v>553328</v>
      </c>
      <c r="B77" s="9" t="s">
        <v>409</v>
      </c>
      <c r="C77" s="9" t="s">
        <v>428</v>
      </c>
      <c r="D77" s="9">
        <v>149</v>
      </c>
      <c r="E77" s="9">
        <v>165</v>
      </c>
      <c r="F77" s="86"/>
      <c r="G77" s="9"/>
      <c r="H77" s="9"/>
      <c r="I77" s="86" t="s">
        <v>640</v>
      </c>
      <c r="J77" s="86" t="s">
        <v>646</v>
      </c>
      <c r="K77" s="86" t="s">
        <v>783</v>
      </c>
      <c r="L77" s="9"/>
      <c r="M77" s="9"/>
      <c r="N77" s="9"/>
      <c r="O77" s="86" t="s">
        <v>640</v>
      </c>
      <c r="P77" s="86" t="s">
        <v>646</v>
      </c>
      <c r="Q77" s="86" t="s">
        <v>783</v>
      </c>
      <c r="R77" s="9"/>
      <c r="S77" s="9">
        <v>2768</v>
      </c>
      <c r="T77" s="9">
        <v>0</v>
      </c>
      <c r="U77" s="86" t="s">
        <v>640</v>
      </c>
      <c r="V77" s="86" t="s">
        <v>646</v>
      </c>
      <c r="W77" s="14" t="s">
        <v>641</v>
      </c>
      <c r="X77" s="86" t="s">
        <v>625</v>
      </c>
      <c r="Y77" s="10">
        <v>11320</v>
      </c>
      <c r="Z77" s="9"/>
      <c r="AA77" s="86" t="s">
        <v>640</v>
      </c>
      <c r="AB77" s="86" t="s">
        <v>646</v>
      </c>
      <c r="AC77" s="86" t="s">
        <v>723</v>
      </c>
      <c r="AD77" s="14" t="s">
        <v>684</v>
      </c>
      <c r="AE77" s="9">
        <v>1721</v>
      </c>
      <c r="AF77" s="9"/>
      <c r="AG77" s="86" t="s">
        <v>640</v>
      </c>
      <c r="AH77" s="86" t="s">
        <v>646</v>
      </c>
      <c r="AI77" s="86" t="s">
        <v>723</v>
      </c>
      <c r="AJ77" s="14" t="s">
        <v>684</v>
      </c>
      <c r="AK77" s="208" t="s">
        <v>624</v>
      </c>
      <c r="AL77" s="209"/>
      <c r="AM77" s="209"/>
      <c r="AN77" s="209"/>
      <c r="AO77" s="209"/>
      <c r="AP77" s="210"/>
      <c r="AQ77" s="9"/>
      <c r="AR77" s="9"/>
      <c r="AS77" s="45" t="s">
        <v>675</v>
      </c>
      <c r="AT77" s="43" t="s">
        <v>640</v>
      </c>
      <c r="AU77" s="43" t="s">
        <v>646</v>
      </c>
      <c r="AV77" s="43" t="s">
        <v>642</v>
      </c>
      <c r="AW77" s="43" t="s">
        <v>625</v>
      </c>
      <c r="AX77" s="9" t="s">
        <v>977</v>
      </c>
    </row>
    <row r="78" spans="1:50" s="10" customFormat="1" ht="30" x14ac:dyDescent="0.25">
      <c r="A78" s="9">
        <v>563927</v>
      </c>
      <c r="B78" s="9" t="s">
        <v>576</v>
      </c>
      <c r="C78" s="9" t="s">
        <v>428</v>
      </c>
      <c r="D78" s="9">
        <v>32</v>
      </c>
      <c r="E78" s="9">
        <v>3</v>
      </c>
      <c r="F78" s="65"/>
      <c r="G78" s="9">
        <v>3170</v>
      </c>
      <c r="H78" s="9">
        <v>976</v>
      </c>
      <c r="I78" s="65" t="s">
        <v>640</v>
      </c>
      <c r="J78" s="65" t="s">
        <v>646</v>
      </c>
      <c r="K78" s="65" t="s">
        <v>723</v>
      </c>
      <c r="L78" s="9"/>
      <c r="M78" s="9">
        <v>1411</v>
      </c>
      <c r="N78" s="9">
        <f>M78-130</f>
        <v>1281</v>
      </c>
      <c r="O78" s="65" t="s">
        <v>640</v>
      </c>
      <c r="P78" s="65" t="s">
        <v>646</v>
      </c>
      <c r="Q78" s="65" t="s">
        <v>723</v>
      </c>
      <c r="R78" s="9"/>
      <c r="S78" s="11">
        <v>905</v>
      </c>
      <c r="T78" s="11">
        <v>0</v>
      </c>
      <c r="U78" s="65" t="s">
        <v>640</v>
      </c>
      <c r="V78" s="65" t="s">
        <v>646</v>
      </c>
      <c r="W78" s="14" t="s">
        <v>641</v>
      </c>
      <c r="X78" s="65" t="s">
        <v>625</v>
      </c>
      <c r="Y78" s="9">
        <v>532</v>
      </c>
      <c r="Z78" s="9"/>
      <c r="AA78" s="65" t="s">
        <v>640</v>
      </c>
      <c r="AB78" s="65" t="s">
        <v>646</v>
      </c>
      <c r="AC78" s="40" t="s">
        <v>723</v>
      </c>
      <c r="AD78" s="41" t="s">
        <v>684</v>
      </c>
      <c r="AE78" s="9">
        <v>437</v>
      </c>
      <c r="AF78" s="9"/>
      <c r="AG78" s="65" t="s">
        <v>640</v>
      </c>
      <c r="AH78" s="65" t="s">
        <v>646</v>
      </c>
      <c r="AI78" s="65" t="s">
        <v>723</v>
      </c>
      <c r="AJ78" s="41" t="s">
        <v>684</v>
      </c>
      <c r="AK78" s="208" t="s">
        <v>624</v>
      </c>
      <c r="AL78" s="209"/>
      <c r="AM78" s="209"/>
      <c r="AN78" s="209"/>
      <c r="AO78" s="209"/>
      <c r="AP78" s="210"/>
      <c r="AQ78" s="9"/>
      <c r="AR78" s="9"/>
      <c r="AS78" s="9"/>
      <c r="AT78" s="65" t="s">
        <v>640</v>
      </c>
      <c r="AU78" s="65" t="s">
        <v>646</v>
      </c>
      <c r="AV78" s="208" t="s">
        <v>647</v>
      </c>
      <c r="AW78" s="210"/>
      <c r="AX78" s="9" t="s">
        <v>804</v>
      </c>
    </row>
    <row r="79" spans="1:50" s="10" customFormat="1" ht="30" x14ac:dyDescent="0.25">
      <c r="A79" s="9">
        <v>599000</v>
      </c>
      <c r="B79" s="9" t="s">
        <v>19</v>
      </c>
      <c r="C79" s="9" t="s">
        <v>428</v>
      </c>
      <c r="D79" s="9">
        <v>63</v>
      </c>
      <c r="E79" s="9">
        <v>34</v>
      </c>
      <c r="F79" s="51" t="s">
        <v>621</v>
      </c>
      <c r="G79" s="9"/>
      <c r="H79" s="9"/>
      <c r="I79" s="51" t="s">
        <v>640</v>
      </c>
      <c r="J79" s="51" t="s">
        <v>646</v>
      </c>
      <c r="K79" s="51" t="s">
        <v>705</v>
      </c>
      <c r="L79" s="51"/>
      <c r="M79" s="51"/>
      <c r="N79" s="51"/>
      <c r="O79" s="51" t="s">
        <v>640</v>
      </c>
      <c r="P79" s="51" t="s">
        <v>646</v>
      </c>
      <c r="Q79" s="51" t="s">
        <v>705</v>
      </c>
      <c r="R79" s="9"/>
      <c r="S79" s="9">
        <v>829</v>
      </c>
      <c r="T79" s="9">
        <v>636</v>
      </c>
      <c r="U79" s="51" t="s">
        <v>640</v>
      </c>
      <c r="V79" s="51" t="s">
        <v>646</v>
      </c>
      <c r="W79" s="14" t="s">
        <v>641</v>
      </c>
      <c r="X79" s="51" t="s">
        <v>625</v>
      </c>
      <c r="Y79" s="9">
        <v>334</v>
      </c>
      <c r="Z79" s="9"/>
      <c r="AA79" s="51" t="s">
        <v>640</v>
      </c>
      <c r="AB79" s="51" t="s">
        <v>646</v>
      </c>
      <c r="AC79" s="51" t="s">
        <v>723</v>
      </c>
      <c r="AD79" s="41" t="s">
        <v>625</v>
      </c>
      <c r="AE79" s="9">
        <v>2340</v>
      </c>
      <c r="AF79" s="9"/>
      <c r="AG79" s="51" t="s">
        <v>640</v>
      </c>
      <c r="AH79" s="51" t="s">
        <v>646</v>
      </c>
      <c r="AI79" s="51" t="s">
        <v>723</v>
      </c>
      <c r="AJ79" s="30" t="s">
        <v>684</v>
      </c>
      <c r="AK79" s="208" t="s">
        <v>624</v>
      </c>
      <c r="AL79" s="209"/>
      <c r="AM79" s="209"/>
      <c r="AN79" s="209"/>
      <c r="AO79" s="209"/>
      <c r="AP79" s="210"/>
      <c r="AQ79" s="9"/>
      <c r="AR79" s="9"/>
      <c r="AS79" s="45" t="s">
        <v>665</v>
      </c>
      <c r="AT79" s="43" t="s">
        <v>640</v>
      </c>
      <c r="AU79" s="43" t="s">
        <v>646</v>
      </c>
      <c r="AV79" s="43" t="s">
        <v>642</v>
      </c>
      <c r="AW79" s="43" t="s">
        <v>625</v>
      </c>
      <c r="AX79" s="37" t="s">
        <v>757</v>
      </c>
    </row>
    <row r="80" spans="1:50" s="10" customFormat="1" ht="60" x14ac:dyDescent="0.25">
      <c r="A80" s="9">
        <v>599034</v>
      </c>
      <c r="B80" s="9" t="s">
        <v>618</v>
      </c>
      <c r="C80" s="9" t="s">
        <v>428</v>
      </c>
      <c r="D80" s="9">
        <v>100</v>
      </c>
      <c r="E80" s="9">
        <v>93</v>
      </c>
      <c r="F80" s="63"/>
      <c r="G80" s="9">
        <v>1970</v>
      </c>
      <c r="H80" s="9">
        <v>1764</v>
      </c>
      <c r="I80" s="63" t="s">
        <v>640</v>
      </c>
      <c r="J80" s="63" t="s">
        <v>646</v>
      </c>
      <c r="K80" s="63" t="s">
        <v>723</v>
      </c>
      <c r="L80" s="9"/>
      <c r="M80" s="9"/>
      <c r="N80" s="9"/>
      <c r="O80" s="63" t="s">
        <v>640</v>
      </c>
      <c r="P80" s="63" t="s">
        <v>646</v>
      </c>
      <c r="Q80" s="63" t="s">
        <v>705</v>
      </c>
      <c r="R80" s="9"/>
      <c r="S80" s="9">
        <v>1060</v>
      </c>
      <c r="T80" s="9">
        <v>256</v>
      </c>
      <c r="U80" s="63" t="s">
        <v>640</v>
      </c>
      <c r="V80" s="63" t="s">
        <v>646</v>
      </c>
      <c r="W80" s="14" t="s">
        <v>641</v>
      </c>
      <c r="X80" s="63" t="s">
        <v>625</v>
      </c>
      <c r="Y80" s="9"/>
      <c r="Z80" s="9"/>
      <c r="AA80" s="63" t="s">
        <v>640</v>
      </c>
      <c r="AB80" s="63" t="s">
        <v>646</v>
      </c>
      <c r="AC80" s="14" t="s">
        <v>685</v>
      </c>
      <c r="AD80" s="41" t="s">
        <v>684</v>
      </c>
      <c r="AE80" s="9">
        <v>725</v>
      </c>
      <c r="AF80" s="9"/>
      <c r="AG80" s="63" t="s">
        <v>640</v>
      </c>
      <c r="AH80" s="63" t="s">
        <v>646</v>
      </c>
      <c r="AI80" s="14" t="s">
        <v>723</v>
      </c>
      <c r="AJ80" s="41" t="s">
        <v>684</v>
      </c>
      <c r="AK80" s="208" t="s">
        <v>624</v>
      </c>
      <c r="AL80" s="209"/>
      <c r="AM80" s="209"/>
      <c r="AN80" s="209"/>
      <c r="AO80" s="209"/>
      <c r="AP80" s="210"/>
      <c r="AQ80" s="9"/>
      <c r="AR80" s="9"/>
      <c r="AS80" s="45" t="s">
        <v>832</v>
      </c>
      <c r="AT80" s="43" t="s">
        <v>640</v>
      </c>
      <c r="AU80" s="43" t="s">
        <v>646</v>
      </c>
      <c r="AV80" s="43" t="s">
        <v>642</v>
      </c>
      <c r="AW80" s="43" t="s">
        <v>625</v>
      </c>
      <c r="AX80" s="9" t="s">
        <v>707</v>
      </c>
    </row>
    <row r="81" spans="1:50" s="10" customFormat="1" ht="54" customHeight="1" x14ac:dyDescent="0.25">
      <c r="A81" s="9">
        <v>560430</v>
      </c>
      <c r="B81" s="9" t="s">
        <v>563</v>
      </c>
      <c r="C81" s="9" t="s">
        <v>428</v>
      </c>
      <c r="D81" s="9">
        <v>160</v>
      </c>
      <c r="E81" s="9">
        <v>186</v>
      </c>
      <c r="F81" s="86"/>
      <c r="G81" s="9">
        <v>7052</v>
      </c>
      <c r="H81" s="9">
        <v>5447</v>
      </c>
      <c r="I81" s="86" t="s">
        <v>640</v>
      </c>
      <c r="J81" s="86" t="s">
        <v>646</v>
      </c>
      <c r="K81" s="86" t="s">
        <v>723</v>
      </c>
      <c r="L81" s="9"/>
      <c r="M81" s="9"/>
      <c r="N81" s="9"/>
      <c r="O81" s="109" t="s">
        <v>640</v>
      </c>
      <c r="P81" s="109" t="s">
        <v>646</v>
      </c>
      <c r="Q81" s="109" t="s">
        <v>705</v>
      </c>
      <c r="R81" s="9" t="s">
        <v>690</v>
      </c>
      <c r="S81" s="9">
        <v>2202</v>
      </c>
      <c r="T81" s="9">
        <v>750</v>
      </c>
      <c r="U81" s="86" t="s">
        <v>640</v>
      </c>
      <c r="V81" s="86" t="s">
        <v>646</v>
      </c>
      <c r="W81" s="14" t="s">
        <v>641</v>
      </c>
      <c r="X81" s="86" t="s">
        <v>625</v>
      </c>
      <c r="Y81" s="9">
        <v>1872</v>
      </c>
      <c r="Z81" s="9"/>
      <c r="AA81" s="86" t="s">
        <v>640</v>
      </c>
      <c r="AB81" s="86" t="s">
        <v>646</v>
      </c>
      <c r="AC81" s="40" t="s">
        <v>723</v>
      </c>
      <c r="AD81" s="41" t="s">
        <v>792</v>
      </c>
      <c r="AE81" s="9">
        <v>2806</v>
      </c>
      <c r="AF81" s="9"/>
      <c r="AG81" s="86" t="s">
        <v>640</v>
      </c>
      <c r="AH81" s="86" t="s">
        <v>646</v>
      </c>
      <c r="AI81" s="40" t="s">
        <v>723</v>
      </c>
      <c r="AJ81" s="41" t="s">
        <v>792</v>
      </c>
      <c r="AK81" s="208" t="s">
        <v>624</v>
      </c>
      <c r="AL81" s="209"/>
      <c r="AM81" s="209"/>
      <c r="AN81" s="209"/>
      <c r="AO81" s="209"/>
      <c r="AP81" s="210"/>
      <c r="AQ81" s="9"/>
      <c r="AR81" s="9"/>
      <c r="AS81" s="45" t="s">
        <v>675</v>
      </c>
      <c r="AT81" s="43" t="s">
        <v>640</v>
      </c>
      <c r="AU81" s="43" t="s">
        <v>646</v>
      </c>
      <c r="AV81" s="43" t="s">
        <v>642</v>
      </c>
      <c r="AW81" s="43" t="s">
        <v>625</v>
      </c>
      <c r="AX81" s="9"/>
    </row>
    <row r="82" spans="1:50" s="4" customFormat="1" x14ac:dyDescent="0.25">
      <c r="A82" s="2">
        <v>553417</v>
      </c>
      <c r="B82" s="2" t="s">
        <v>339</v>
      </c>
      <c r="C82" s="2" t="s">
        <v>428</v>
      </c>
      <c r="D82" s="2">
        <v>1002</v>
      </c>
      <c r="E82" s="2">
        <v>522</v>
      </c>
      <c r="F82" s="24" t="s">
        <v>621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4" spans="1:50" x14ac:dyDescent="0.25">
      <c r="B84" s="15" t="s">
        <v>635</v>
      </c>
    </row>
    <row r="85" spans="1:50" x14ac:dyDescent="0.25">
      <c r="B85" s="16" t="s">
        <v>626</v>
      </c>
      <c r="C85" s="232" t="s">
        <v>634</v>
      </c>
      <c r="D85" s="232"/>
      <c r="E85" s="232"/>
      <c r="F85" s="232"/>
    </row>
    <row r="86" spans="1:50" x14ac:dyDescent="0.25">
      <c r="B86" s="17" t="s">
        <v>627</v>
      </c>
    </row>
  </sheetData>
  <mergeCells count="77">
    <mergeCell ref="AV48:AW48"/>
    <mergeCell ref="AK63:AP63"/>
    <mergeCell ref="AV63:AW63"/>
    <mergeCell ref="AK31:AP31"/>
    <mergeCell ref="AK53:AP53"/>
    <mergeCell ref="AK42:AP42"/>
    <mergeCell ref="AK76:AP76"/>
    <mergeCell ref="AK64:AP64"/>
    <mergeCell ref="AV64:AW64"/>
    <mergeCell ref="AV53:AW53"/>
    <mergeCell ref="AK59:AP59"/>
    <mergeCell ref="AK58:AP58"/>
    <mergeCell ref="AK70:AP70"/>
    <mergeCell ref="AV70:AW70"/>
    <mergeCell ref="AK71:AP71"/>
    <mergeCell ref="AK66:AP66"/>
    <mergeCell ref="AK54:AP54"/>
    <mergeCell ref="AK74:AP74"/>
    <mergeCell ref="C85:F85"/>
    <mergeCell ref="AK80:AP80"/>
    <mergeCell ref="AK27:AP27"/>
    <mergeCell ref="AV78:AW78"/>
    <mergeCell ref="AK78:AP78"/>
    <mergeCell ref="AV30:AW30"/>
    <mergeCell ref="AK40:AP40"/>
    <mergeCell ref="AV40:AW40"/>
    <mergeCell ref="AK50:AP50"/>
    <mergeCell ref="AV49:AW49"/>
    <mergeCell ref="AK30:AP30"/>
    <mergeCell ref="AK77:AP77"/>
    <mergeCell ref="AV58:AW58"/>
    <mergeCell ref="AV59:AW59"/>
    <mergeCell ref="AK60:AP60"/>
    <mergeCell ref="AV75:AW75"/>
    <mergeCell ref="AV4:AW4"/>
    <mergeCell ref="AV5:AW5"/>
    <mergeCell ref="AK11:AP11"/>
    <mergeCell ref="AK13:AP13"/>
    <mergeCell ref="AK5:AP5"/>
    <mergeCell ref="AV9:AW9"/>
    <mergeCell ref="AK4:AP4"/>
    <mergeCell ref="AK12:AP12"/>
    <mergeCell ref="AK7:AP7"/>
    <mergeCell ref="AV7:AW7"/>
    <mergeCell ref="AK10:AP10"/>
    <mergeCell ref="AK81:AP81"/>
    <mergeCell ref="AK9:AP9"/>
    <mergeCell ref="AK79:AP79"/>
    <mergeCell ref="AK38:AP38"/>
    <mergeCell ref="AK49:AP49"/>
    <mergeCell ref="AK33:AP33"/>
    <mergeCell ref="AK75:AP75"/>
    <mergeCell ref="AK32:AP32"/>
    <mergeCell ref="AK62:AP62"/>
    <mergeCell ref="AK15:AP15"/>
    <mergeCell ref="AK47:AP47"/>
    <mergeCell ref="AK19:AP19"/>
    <mergeCell ref="AK48:AP48"/>
    <mergeCell ref="AK22:AP22"/>
    <mergeCell ref="AK21:AP21"/>
    <mergeCell ref="AK20:AP20"/>
    <mergeCell ref="AK17:AP17"/>
    <mergeCell ref="AK41:AP41"/>
    <mergeCell ref="AV27:AW27"/>
    <mergeCell ref="AK69:AP69"/>
    <mergeCell ref="AK73:AP73"/>
    <mergeCell ref="AV20:AW20"/>
    <mergeCell ref="AK25:AP25"/>
    <mergeCell ref="AQ33:AW33"/>
    <mergeCell ref="AK36:AP36"/>
    <mergeCell ref="AK56:AP56"/>
    <mergeCell ref="AK43:AP43"/>
    <mergeCell ref="AK55:AP55"/>
    <mergeCell ref="AK52:AP52"/>
    <mergeCell ref="AK44:AP44"/>
    <mergeCell ref="AK34:AP34"/>
    <mergeCell ref="AK18:AP18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2FA1-9AE3-4DAA-8FB6-93B2AFDFCE8E}">
  <dimension ref="A1:AX25"/>
  <sheetViews>
    <sheetView topLeftCell="I1" zoomScale="70" zoomScaleNormal="70" workbookViewId="0">
      <pane ySplit="3" topLeftCell="A4" activePane="bottomLeft" state="frozen"/>
      <selection pane="bottomLeft" activeCell="Y5" sqref="Y5"/>
    </sheetView>
  </sheetViews>
  <sheetFormatPr defaultRowHeight="15" x14ac:dyDescent="0.25"/>
  <cols>
    <col min="2" max="2" width="18" bestFit="1" customWidth="1"/>
    <col min="3" max="3" width="12.2851562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x14ac:dyDescent="0.25">
      <c r="A4" s="1">
        <v>544281</v>
      </c>
      <c r="B4" s="1" t="s">
        <v>49</v>
      </c>
      <c r="C4" s="1" t="s">
        <v>162</v>
      </c>
      <c r="D4" s="1">
        <v>4166</v>
      </c>
      <c r="E4" s="1">
        <v>600</v>
      </c>
      <c r="F4" s="22"/>
      <c r="G4" s="9"/>
      <c r="H4" s="9"/>
      <c r="I4" s="9"/>
      <c r="J4" s="9"/>
      <c r="K4" s="9"/>
      <c r="L4" s="21"/>
      <c r="M4" s="11"/>
      <c r="N4" s="11"/>
      <c r="O4" s="11"/>
      <c r="P4" s="11"/>
      <c r="Q4" s="21"/>
      <c r="R4" s="2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45" x14ac:dyDescent="0.25">
      <c r="A5" s="9">
        <v>551503</v>
      </c>
      <c r="B5" s="9" t="s">
        <v>369</v>
      </c>
      <c r="C5" s="9" t="s">
        <v>162</v>
      </c>
      <c r="D5" s="9">
        <v>259</v>
      </c>
      <c r="E5" s="9">
        <v>280</v>
      </c>
      <c r="F5" s="137"/>
      <c r="G5" s="9">
        <v>6866</v>
      </c>
      <c r="H5" s="9">
        <v>5032</v>
      </c>
      <c r="I5" s="137" t="s">
        <v>640</v>
      </c>
      <c r="J5" s="137" t="s">
        <v>646</v>
      </c>
      <c r="K5" s="137" t="s">
        <v>723</v>
      </c>
      <c r="L5" s="137"/>
      <c r="M5" s="11"/>
      <c r="N5" s="11"/>
      <c r="O5" s="137" t="s">
        <v>640</v>
      </c>
      <c r="P5" s="137" t="s">
        <v>646</v>
      </c>
      <c r="Q5" s="137" t="s">
        <v>705</v>
      </c>
      <c r="R5" s="137"/>
      <c r="S5" s="9">
        <v>2808</v>
      </c>
      <c r="T5" s="9">
        <v>425</v>
      </c>
      <c r="U5" s="137" t="s">
        <v>640</v>
      </c>
      <c r="V5" s="137" t="s">
        <v>646</v>
      </c>
      <c r="W5" s="14" t="s">
        <v>641</v>
      </c>
      <c r="X5" s="137" t="s">
        <v>625</v>
      </c>
      <c r="Y5" s="9">
        <v>3992</v>
      </c>
      <c r="Z5" s="9"/>
      <c r="AA5" s="137" t="s">
        <v>640</v>
      </c>
      <c r="AB5" s="137" t="s">
        <v>646</v>
      </c>
      <c r="AC5" s="40" t="s">
        <v>723</v>
      </c>
      <c r="AD5" s="138" t="s">
        <v>625</v>
      </c>
      <c r="AE5" s="9"/>
      <c r="AF5" s="9"/>
      <c r="AG5" s="137" t="s">
        <v>640</v>
      </c>
      <c r="AH5" s="137" t="s">
        <v>646</v>
      </c>
      <c r="AI5" s="137" t="s">
        <v>705</v>
      </c>
      <c r="AJ5" s="14" t="s">
        <v>684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45" t="s">
        <v>675</v>
      </c>
      <c r="AT5" s="43" t="s">
        <v>640</v>
      </c>
      <c r="AU5" s="43" t="s">
        <v>646</v>
      </c>
      <c r="AV5" s="43" t="s">
        <v>642</v>
      </c>
      <c r="AW5" s="43" t="s">
        <v>625</v>
      </c>
      <c r="AX5" s="9" t="s">
        <v>1122</v>
      </c>
    </row>
    <row r="6" spans="1:50" s="10" customFormat="1" x14ac:dyDescent="0.25">
      <c r="A6" s="1">
        <v>544515</v>
      </c>
      <c r="B6" s="1" t="s">
        <v>209</v>
      </c>
      <c r="C6" s="1" t="s">
        <v>162</v>
      </c>
      <c r="D6" s="1">
        <v>1509</v>
      </c>
      <c r="E6" s="1">
        <v>553</v>
      </c>
      <c r="F6" s="2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50.25" customHeight="1" x14ac:dyDescent="0.25">
      <c r="A7" s="9">
        <v>544540</v>
      </c>
      <c r="B7" s="9" t="s">
        <v>58</v>
      </c>
      <c r="C7" s="9" t="s">
        <v>162</v>
      </c>
      <c r="D7" s="9">
        <v>205</v>
      </c>
      <c r="E7" s="9">
        <v>236</v>
      </c>
      <c r="F7" s="123"/>
      <c r="G7" s="11">
        <v>6543</v>
      </c>
      <c r="H7" s="11">
        <v>1855</v>
      </c>
      <c r="I7" s="123" t="s">
        <v>640</v>
      </c>
      <c r="J7" s="123" t="s">
        <v>646</v>
      </c>
      <c r="K7" s="123" t="s">
        <v>723</v>
      </c>
      <c r="L7" s="123"/>
      <c r="M7" s="11">
        <v>7704</v>
      </c>
      <c r="N7" s="9">
        <v>6674</v>
      </c>
      <c r="O7" s="123" t="s">
        <v>640</v>
      </c>
      <c r="P7" s="123" t="s">
        <v>646</v>
      </c>
      <c r="Q7" s="123" t="s">
        <v>723</v>
      </c>
      <c r="R7" s="123"/>
      <c r="S7" s="11">
        <v>6189</v>
      </c>
      <c r="T7" s="9">
        <v>814</v>
      </c>
      <c r="U7" s="123" t="s">
        <v>640</v>
      </c>
      <c r="V7" s="123" t="s">
        <v>646</v>
      </c>
      <c r="W7" s="14" t="s">
        <v>641</v>
      </c>
      <c r="X7" s="123" t="s">
        <v>625</v>
      </c>
      <c r="Y7" s="9"/>
      <c r="Z7" s="9"/>
      <c r="AA7" s="123" t="s">
        <v>640</v>
      </c>
      <c r="AB7" s="123" t="s">
        <v>646</v>
      </c>
      <c r="AC7" s="123" t="s">
        <v>723</v>
      </c>
      <c r="AD7" s="123" t="s">
        <v>637</v>
      </c>
      <c r="AE7" s="9"/>
      <c r="AF7" s="9"/>
      <c r="AG7" s="123" t="s">
        <v>640</v>
      </c>
      <c r="AH7" s="123" t="s">
        <v>646</v>
      </c>
      <c r="AI7" s="123" t="s">
        <v>705</v>
      </c>
      <c r="AJ7" s="14" t="s">
        <v>684</v>
      </c>
      <c r="AK7" s="208" t="s">
        <v>624</v>
      </c>
      <c r="AL7" s="209"/>
      <c r="AM7" s="209"/>
      <c r="AN7" s="209"/>
      <c r="AO7" s="209"/>
      <c r="AP7" s="210"/>
      <c r="AQ7" s="9"/>
      <c r="AR7" s="9"/>
      <c r="AS7" s="123"/>
      <c r="AT7" s="123" t="s">
        <v>640</v>
      </c>
      <c r="AU7" s="123" t="s">
        <v>646</v>
      </c>
      <c r="AV7" s="208" t="s">
        <v>647</v>
      </c>
      <c r="AW7" s="210"/>
      <c r="AX7" s="9"/>
    </row>
    <row r="8" spans="1:50" s="10" customFormat="1" x14ac:dyDescent="0.25">
      <c r="A8" s="1">
        <v>544639</v>
      </c>
      <c r="B8" s="1" t="s">
        <v>213</v>
      </c>
      <c r="C8" s="1" t="s">
        <v>162</v>
      </c>
      <c r="D8" s="1">
        <v>1024</v>
      </c>
      <c r="E8" s="1">
        <v>523</v>
      </c>
      <c r="F8" s="22" t="s">
        <v>621</v>
      </c>
      <c r="G8" s="11"/>
      <c r="H8" s="11"/>
      <c r="I8" s="11"/>
      <c r="J8" s="11"/>
      <c r="K8" s="21"/>
      <c r="L8" s="21"/>
      <c r="M8" s="11"/>
      <c r="N8" s="11"/>
      <c r="O8" s="11"/>
      <c r="P8" s="11"/>
      <c r="Q8" s="21"/>
      <c r="R8" s="9"/>
      <c r="S8" s="11"/>
      <c r="T8" s="9"/>
      <c r="U8" s="9"/>
      <c r="V8" s="9"/>
      <c r="W8" s="21"/>
      <c r="X8" s="2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9"/>
    </row>
    <row r="9" spans="1:50" s="10" customFormat="1" ht="30" x14ac:dyDescent="0.25">
      <c r="A9" s="56">
        <v>535982</v>
      </c>
      <c r="B9" s="56" t="s">
        <v>186</v>
      </c>
      <c r="C9" s="56" t="s">
        <v>162</v>
      </c>
      <c r="D9" s="56">
        <v>304</v>
      </c>
      <c r="E9" s="56">
        <v>318</v>
      </c>
      <c r="F9" s="57"/>
      <c r="G9" s="11">
        <v>7159</v>
      </c>
      <c r="H9" s="11"/>
      <c r="I9" s="148" t="s">
        <v>640</v>
      </c>
      <c r="J9" s="148" t="s">
        <v>646</v>
      </c>
      <c r="K9" s="148" t="s">
        <v>723</v>
      </c>
      <c r="L9" s="148"/>
      <c r="M9" s="11"/>
      <c r="N9" s="11"/>
      <c r="O9" s="148" t="s">
        <v>640</v>
      </c>
      <c r="P9" s="148" t="s">
        <v>646</v>
      </c>
      <c r="Q9" s="148" t="s">
        <v>705</v>
      </c>
      <c r="R9" s="9"/>
      <c r="S9" s="11">
        <v>3000</v>
      </c>
      <c r="T9" s="9">
        <v>430</v>
      </c>
      <c r="U9" s="148" t="s">
        <v>640</v>
      </c>
      <c r="V9" s="148" t="s">
        <v>646</v>
      </c>
      <c r="W9" s="14" t="s">
        <v>641</v>
      </c>
      <c r="X9" s="148" t="s">
        <v>625</v>
      </c>
      <c r="Y9" s="9"/>
      <c r="Z9" s="9"/>
      <c r="AA9" s="148" t="s">
        <v>640</v>
      </c>
      <c r="AB9" s="148" t="s">
        <v>646</v>
      </c>
      <c r="AC9" s="148" t="s">
        <v>723</v>
      </c>
      <c r="AD9" s="148" t="s">
        <v>637</v>
      </c>
      <c r="AE9" s="9"/>
      <c r="AF9" s="9"/>
      <c r="AG9" s="148" t="s">
        <v>640</v>
      </c>
      <c r="AH9" s="148" t="s">
        <v>646</v>
      </c>
      <c r="AI9" s="148" t="s">
        <v>705</v>
      </c>
      <c r="AJ9" s="14" t="s">
        <v>684</v>
      </c>
      <c r="AK9" s="208" t="s">
        <v>624</v>
      </c>
      <c r="AL9" s="209"/>
      <c r="AM9" s="209"/>
      <c r="AN9" s="209"/>
      <c r="AO9" s="209"/>
      <c r="AP9" s="210"/>
      <c r="AQ9" s="9"/>
      <c r="AR9" s="9"/>
      <c r="AS9" s="45" t="s">
        <v>1146</v>
      </c>
      <c r="AT9" s="43" t="s">
        <v>640</v>
      </c>
      <c r="AU9" s="43" t="s">
        <v>646</v>
      </c>
      <c r="AV9" s="43" t="s">
        <v>642</v>
      </c>
      <c r="AW9" s="43" t="s">
        <v>625</v>
      </c>
      <c r="AX9" s="9" t="s">
        <v>1193</v>
      </c>
    </row>
    <row r="10" spans="1:50" s="10" customFormat="1" x14ac:dyDescent="0.25">
      <c r="A10" s="1">
        <v>544809</v>
      </c>
      <c r="B10" s="1" t="s">
        <v>246</v>
      </c>
      <c r="C10" s="1" t="s">
        <v>162</v>
      </c>
      <c r="D10" s="1">
        <v>738</v>
      </c>
      <c r="E10" s="1">
        <v>490</v>
      </c>
      <c r="F10" s="22"/>
      <c r="G10" s="11"/>
      <c r="H10" s="11"/>
      <c r="I10" s="11"/>
      <c r="J10" s="11"/>
      <c r="K10" s="21"/>
      <c r="L10" s="21"/>
      <c r="M10" s="11"/>
      <c r="N10" s="11"/>
      <c r="O10" s="11"/>
      <c r="P10" s="11"/>
      <c r="Q10" s="21"/>
      <c r="R10" s="9"/>
      <c r="S10" s="11"/>
      <c r="T10" s="9"/>
      <c r="U10" s="9"/>
      <c r="V10" s="9"/>
      <c r="W10" s="21"/>
      <c r="X10" s="2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21"/>
      <c r="AX10" s="9"/>
    </row>
    <row r="11" spans="1:50" s="4" customFormat="1" ht="63" customHeight="1" x14ac:dyDescent="0.25">
      <c r="A11" s="2">
        <v>544817</v>
      </c>
      <c r="B11" s="2" t="s">
        <v>247</v>
      </c>
      <c r="C11" s="2" t="s">
        <v>162</v>
      </c>
      <c r="D11" s="2">
        <v>413</v>
      </c>
      <c r="E11" s="2">
        <v>395</v>
      </c>
      <c r="F11" s="167"/>
      <c r="G11" s="12">
        <v>6054</v>
      </c>
      <c r="H11" s="12">
        <v>4674</v>
      </c>
      <c r="I11" s="167" t="s">
        <v>640</v>
      </c>
      <c r="J11" s="167" t="s">
        <v>646</v>
      </c>
      <c r="K11" s="167" t="s">
        <v>723</v>
      </c>
      <c r="L11" s="167"/>
      <c r="M11" s="12">
        <v>0</v>
      </c>
      <c r="N11" s="12">
        <v>0</v>
      </c>
      <c r="O11" s="167" t="s">
        <v>640</v>
      </c>
      <c r="P11" s="167" t="s">
        <v>646</v>
      </c>
      <c r="Q11" s="167" t="s">
        <v>723</v>
      </c>
      <c r="R11" s="2" t="s">
        <v>952</v>
      </c>
      <c r="S11" s="12">
        <f>1083+175+1326+225+1096+422+138+639+780+102+191+60</f>
        <v>6237</v>
      </c>
      <c r="T11" s="2">
        <v>0</v>
      </c>
      <c r="U11" s="167" t="s">
        <v>640</v>
      </c>
      <c r="V11" s="167" t="s">
        <v>646</v>
      </c>
      <c r="W11" s="19" t="s">
        <v>641</v>
      </c>
      <c r="X11" s="167" t="s">
        <v>625</v>
      </c>
      <c r="Y11" s="2">
        <v>5485</v>
      </c>
      <c r="Z11" s="2"/>
      <c r="AA11" s="167" t="s">
        <v>640</v>
      </c>
      <c r="AB11" s="167" t="s">
        <v>646</v>
      </c>
      <c r="AC11" s="178" t="s">
        <v>723</v>
      </c>
      <c r="AD11" s="30" t="s">
        <v>625</v>
      </c>
      <c r="AE11" s="2"/>
      <c r="AF11" s="2"/>
      <c r="AG11" s="167" t="s">
        <v>640</v>
      </c>
      <c r="AH11" s="167" t="s">
        <v>646</v>
      </c>
      <c r="AI11" s="167" t="s">
        <v>705</v>
      </c>
      <c r="AJ11" s="19" t="s">
        <v>684</v>
      </c>
      <c r="AK11" s="211" t="s">
        <v>624</v>
      </c>
      <c r="AL11" s="212"/>
      <c r="AM11" s="212"/>
      <c r="AN11" s="212"/>
      <c r="AO11" s="212"/>
      <c r="AP11" s="213"/>
      <c r="AQ11" s="2"/>
      <c r="AR11" s="2"/>
      <c r="AS11" s="173" t="s">
        <v>1146</v>
      </c>
      <c r="AT11" s="174" t="s">
        <v>640</v>
      </c>
      <c r="AU11" s="174" t="s">
        <v>646</v>
      </c>
      <c r="AV11" s="174" t="s">
        <v>642</v>
      </c>
      <c r="AW11" s="174" t="s">
        <v>625</v>
      </c>
      <c r="AX11" s="2" t="s">
        <v>1147</v>
      </c>
    </row>
    <row r="12" spans="1:50" s="10" customFormat="1" x14ac:dyDescent="0.25">
      <c r="A12" s="1">
        <v>544868</v>
      </c>
      <c r="B12" s="1" t="s">
        <v>179</v>
      </c>
      <c r="C12" s="1" t="s">
        <v>162</v>
      </c>
      <c r="D12" s="1">
        <v>2512</v>
      </c>
      <c r="E12" s="1">
        <v>583</v>
      </c>
      <c r="F12" s="22"/>
      <c r="G12" s="11"/>
      <c r="H12" s="11"/>
      <c r="I12" s="11"/>
      <c r="J12" s="11"/>
      <c r="K12" s="21"/>
      <c r="L12" s="21"/>
      <c r="M12" s="11"/>
      <c r="N12" s="11"/>
      <c r="O12" s="11"/>
      <c r="P12" s="11"/>
      <c r="Q12" s="21"/>
      <c r="R12" s="9"/>
      <c r="S12" s="11"/>
      <c r="T12" s="9"/>
      <c r="U12" s="9"/>
      <c r="V12" s="9"/>
      <c r="W12" s="21"/>
      <c r="X12" s="21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1"/>
      <c r="AX12" s="9"/>
    </row>
    <row r="13" spans="1:50" s="10" customFormat="1" x14ac:dyDescent="0.25">
      <c r="A13" s="1">
        <v>544884</v>
      </c>
      <c r="B13" s="1" t="s">
        <v>180</v>
      </c>
      <c r="C13" s="1" t="s">
        <v>162</v>
      </c>
      <c r="D13" s="1">
        <v>849</v>
      </c>
      <c r="E13" s="1">
        <v>507</v>
      </c>
      <c r="F13" s="22"/>
      <c r="G13" s="11"/>
      <c r="H13" s="11"/>
      <c r="I13" s="11"/>
      <c r="J13" s="11"/>
      <c r="K13" s="21"/>
      <c r="L13" s="21"/>
      <c r="M13" s="11"/>
      <c r="N13" s="11"/>
      <c r="O13" s="11"/>
      <c r="P13" s="11"/>
      <c r="Q13" s="21"/>
      <c r="R13" s="9"/>
      <c r="S13" s="11"/>
      <c r="T13" s="9"/>
      <c r="U13" s="9"/>
      <c r="V13" s="9"/>
      <c r="W13" s="21"/>
      <c r="X13" s="2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21"/>
      <c r="AX13" s="9"/>
    </row>
    <row r="14" spans="1:50" s="10" customFormat="1" ht="30" x14ac:dyDescent="0.25">
      <c r="A14" s="9">
        <v>535231</v>
      </c>
      <c r="B14" s="9" t="s">
        <v>132</v>
      </c>
      <c r="C14" s="9" t="s">
        <v>162</v>
      </c>
      <c r="D14" s="9">
        <v>167</v>
      </c>
      <c r="E14" s="9">
        <v>195</v>
      </c>
      <c r="F14" s="94"/>
      <c r="G14" s="11">
        <v>1540</v>
      </c>
      <c r="H14" s="11">
        <v>0</v>
      </c>
      <c r="I14" s="94" t="s">
        <v>640</v>
      </c>
      <c r="J14" s="94" t="s">
        <v>646</v>
      </c>
      <c r="K14" s="94" t="s">
        <v>723</v>
      </c>
      <c r="L14" s="31" t="s">
        <v>1014</v>
      </c>
      <c r="M14" s="11"/>
      <c r="N14" s="11"/>
      <c r="O14" s="94" t="s">
        <v>640</v>
      </c>
      <c r="P14" s="94" t="s">
        <v>646</v>
      </c>
      <c r="Q14" s="94" t="s">
        <v>705</v>
      </c>
      <c r="R14" s="9"/>
      <c r="S14" s="11">
        <v>1311</v>
      </c>
      <c r="T14" s="9">
        <v>0</v>
      </c>
      <c r="U14" s="94" t="s">
        <v>640</v>
      </c>
      <c r="V14" s="94" t="s">
        <v>646</v>
      </c>
      <c r="W14" s="14" t="s">
        <v>641</v>
      </c>
      <c r="X14" s="94" t="s">
        <v>625</v>
      </c>
      <c r="Y14" s="9">
        <v>2473</v>
      </c>
      <c r="Z14" s="9"/>
      <c r="AA14" s="94" t="s">
        <v>640</v>
      </c>
      <c r="AB14" s="94" t="s">
        <v>646</v>
      </c>
      <c r="AC14" s="14" t="s">
        <v>723</v>
      </c>
      <c r="AD14" s="41" t="s">
        <v>625</v>
      </c>
      <c r="AE14" s="9">
        <v>2160</v>
      </c>
      <c r="AF14" s="9"/>
      <c r="AG14" s="94" t="s">
        <v>640</v>
      </c>
      <c r="AH14" s="94" t="s">
        <v>646</v>
      </c>
      <c r="AI14" s="40" t="s">
        <v>723</v>
      </c>
      <c r="AJ14" s="41" t="s">
        <v>625</v>
      </c>
      <c r="AK14" s="208" t="s">
        <v>624</v>
      </c>
      <c r="AL14" s="209"/>
      <c r="AM14" s="209"/>
      <c r="AN14" s="209"/>
      <c r="AO14" s="209"/>
      <c r="AP14" s="210"/>
      <c r="AQ14" s="9"/>
      <c r="AR14" s="9"/>
      <c r="AS14" s="9"/>
      <c r="AT14" s="94" t="s">
        <v>640</v>
      </c>
      <c r="AU14" s="94" t="s">
        <v>646</v>
      </c>
      <c r="AV14" s="208" t="s">
        <v>647</v>
      </c>
      <c r="AW14" s="210"/>
      <c r="AX14" s="9" t="s">
        <v>1015</v>
      </c>
    </row>
    <row r="15" spans="1:50" s="10" customFormat="1" ht="45" x14ac:dyDescent="0.25">
      <c r="A15" s="9">
        <v>535699</v>
      </c>
      <c r="B15" s="9" t="s">
        <v>98</v>
      </c>
      <c r="C15" s="9" t="s">
        <v>162</v>
      </c>
      <c r="D15" s="9">
        <v>286</v>
      </c>
      <c r="E15" s="9">
        <v>308</v>
      </c>
      <c r="F15" s="145"/>
      <c r="G15" s="11">
        <v>8394</v>
      </c>
      <c r="H15" s="11">
        <v>6339</v>
      </c>
      <c r="I15" s="145" t="s">
        <v>640</v>
      </c>
      <c r="J15" s="145" t="s">
        <v>646</v>
      </c>
      <c r="K15" s="145" t="s">
        <v>723</v>
      </c>
      <c r="L15" s="145"/>
      <c r="M15" s="11"/>
      <c r="N15" s="11"/>
      <c r="O15" s="145" t="s">
        <v>640</v>
      </c>
      <c r="P15" s="145" t="s">
        <v>646</v>
      </c>
      <c r="Q15" s="145" t="s">
        <v>705</v>
      </c>
      <c r="R15" s="9"/>
      <c r="S15" s="11">
        <v>5822</v>
      </c>
      <c r="T15" s="9">
        <v>846</v>
      </c>
      <c r="U15" s="145" t="s">
        <v>640</v>
      </c>
      <c r="V15" s="145" t="s">
        <v>646</v>
      </c>
      <c r="W15" s="14" t="s">
        <v>641</v>
      </c>
      <c r="X15" s="145" t="s">
        <v>625</v>
      </c>
      <c r="Y15" s="9"/>
      <c r="Z15" s="9"/>
      <c r="AA15" s="145" t="s">
        <v>640</v>
      </c>
      <c r="AB15" s="145" t="s">
        <v>646</v>
      </c>
      <c r="AC15" s="40" t="s">
        <v>685</v>
      </c>
      <c r="AD15" s="146" t="s">
        <v>684</v>
      </c>
      <c r="AE15" s="9"/>
      <c r="AF15" s="9"/>
      <c r="AG15" s="145" t="s">
        <v>640</v>
      </c>
      <c r="AH15" s="145" t="s">
        <v>646</v>
      </c>
      <c r="AI15" s="14" t="s">
        <v>685</v>
      </c>
      <c r="AJ15" s="146" t="s">
        <v>684</v>
      </c>
      <c r="AK15" s="208" t="s">
        <v>624</v>
      </c>
      <c r="AL15" s="209"/>
      <c r="AM15" s="209"/>
      <c r="AN15" s="209"/>
      <c r="AO15" s="209"/>
      <c r="AP15" s="210"/>
      <c r="AQ15" s="9"/>
      <c r="AR15" s="9"/>
      <c r="AS15" s="45" t="s">
        <v>675</v>
      </c>
      <c r="AT15" s="43" t="s">
        <v>640</v>
      </c>
      <c r="AU15" s="43" t="s">
        <v>646</v>
      </c>
      <c r="AV15" s="43" t="s">
        <v>642</v>
      </c>
      <c r="AW15" s="43" t="s">
        <v>625</v>
      </c>
      <c r="AX15" s="9" t="s">
        <v>1179</v>
      </c>
    </row>
    <row r="16" spans="1:50" s="10" customFormat="1" x14ac:dyDescent="0.25">
      <c r="A16" s="1">
        <v>545023</v>
      </c>
      <c r="B16" s="1" t="s">
        <v>166</v>
      </c>
      <c r="C16" s="1" t="s">
        <v>162</v>
      </c>
      <c r="D16" s="1">
        <v>684</v>
      </c>
      <c r="E16" s="1">
        <v>477</v>
      </c>
      <c r="F16" s="22"/>
      <c r="G16" s="11"/>
      <c r="H16" s="11"/>
      <c r="I16" s="11"/>
      <c r="J16" s="11"/>
      <c r="K16" s="21"/>
      <c r="L16" s="21"/>
      <c r="M16" s="11"/>
      <c r="N16" s="11"/>
      <c r="O16" s="11"/>
      <c r="P16" s="11"/>
      <c r="Q16" s="21"/>
      <c r="R16" s="9"/>
      <c r="S16" s="11"/>
      <c r="T16" s="9"/>
      <c r="U16" s="9"/>
      <c r="V16" s="9"/>
      <c r="W16" s="21"/>
      <c r="X16" s="2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1"/>
      <c r="AX16" s="9"/>
    </row>
    <row r="17" spans="1:50" s="8" customFormat="1" x14ac:dyDescent="0.25">
      <c r="A17" s="1">
        <v>545104</v>
      </c>
      <c r="B17" s="1" t="s">
        <v>262</v>
      </c>
      <c r="C17" s="1" t="s">
        <v>162</v>
      </c>
      <c r="D17" s="1">
        <v>602</v>
      </c>
      <c r="E17" s="1">
        <v>461</v>
      </c>
      <c r="F17" s="22"/>
      <c r="G17" s="11"/>
      <c r="H17" s="11"/>
      <c r="I17" s="21"/>
      <c r="J17" s="21"/>
      <c r="K17" s="21"/>
      <c r="L17" s="21"/>
      <c r="M17" s="11"/>
      <c r="N17" s="11"/>
      <c r="O17" s="21"/>
      <c r="P17" s="21"/>
      <c r="Q17" s="21"/>
      <c r="R17" s="21"/>
      <c r="S17" s="11"/>
      <c r="T17" s="11"/>
      <c r="U17" s="21"/>
      <c r="V17" s="21"/>
      <c r="W17" s="21"/>
      <c r="X17" s="21"/>
      <c r="Y17" s="6"/>
      <c r="Z17" s="6"/>
      <c r="AA17" s="21"/>
      <c r="AB17" s="21"/>
      <c r="AC17" s="21"/>
      <c r="AD17" s="21"/>
      <c r="AE17" s="6"/>
      <c r="AF17" s="6"/>
      <c r="AG17" s="21"/>
      <c r="AH17" s="21"/>
      <c r="AI17" s="21"/>
      <c r="AJ17" s="21"/>
      <c r="AK17" s="9"/>
      <c r="AL17" s="9"/>
      <c r="AM17" s="9"/>
      <c r="AN17" s="9"/>
      <c r="AO17" s="9"/>
      <c r="AP17" s="9"/>
      <c r="AQ17" s="6"/>
      <c r="AR17" s="6"/>
      <c r="AS17" s="21"/>
      <c r="AT17" s="21"/>
      <c r="AU17" s="21"/>
      <c r="AV17" s="21"/>
      <c r="AW17" s="21"/>
      <c r="AX17" s="6"/>
    </row>
    <row r="18" spans="1:50" s="8" customFormat="1" x14ac:dyDescent="0.25">
      <c r="A18" s="1">
        <v>545171</v>
      </c>
      <c r="B18" s="1" t="s">
        <v>162</v>
      </c>
      <c r="C18" s="1" t="s">
        <v>162</v>
      </c>
      <c r="D18" s="1">
        <v>5279</v>
      </c>
      <c r="E18" s="1">
        <v>605</v>
      </c>
      <c r="F18" s="22" t="s">
        <v>621</v>
      </c>
      <c r="G18" s="11"/>
      <c r="H18" s="11"/>
      <c r="I18" s="11"/>
      <c r="J18" s="11"/>
      <c r="K18" s="21"/>
      <c r="L18" s="21"/>
      <c r="M18" s="11"/>
      <c r="N18" s="11"/>
      <c r="O18" s="11"/>
      <c r="P18" s="11"/>
      <c r="Q18" s="21"/>
      <c r="R18" s="6"/>
      <c r="S18" s="11"/>
      <c r="T18" s="6"/>
      <c r="U18" s="6"/>
      <c r="V18" s="6"/>
      <c r="W18" s="6"/>
      <c r="X18" s="21"/>
      <c r="Y18" s="6"/>
      <c r="Z18" s="6"/>
      <c r="AA18" s="6"/>
      <c r="AB18" s="6"/>
      <c r="AC18" s="6"/>
      <c r="AD18" s="21"/>
      <c r="AE18" s="6"/>
      <c r="AF18" s="6"/>
      <c r="AG18" s="6"/>
      <c r="AH18" s="6"/>
      <c r="AI18" s="6"/>
      <c r="AJ18" s="21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21"/>
      <c r="AX18" s="6"/>
    </row>
    <row r="19" spans="1:50" s="8" customFormat="1" ht="45" x14ac:dyDescent="0.25">
      <c r="A19" s="9">
        <v>545376</v>
      </c>
      <c r="B19" s="9" t="s">
        <v>279</v>
      </c>
      <c r="C19" s="9" t="s">
        <v>162</v>
      </c>
      <c r="D19" s="9">
        <v>352</v>
      </c>
      <c r="E19" s="9">
        <v>359</v>
      </c>
      <c r="F19" s="161"/>
      <c r="G19" s="11">
        <v>8212</v>
      </c>
      <c r="H19" s="11">
        <v>5695</v>
      </c>
      <c r="I19" s="161" t="s">
        <v>640</v>
      </c>
      <c r="J19" s="161" t="s">
        <v>646</v>
      </c>
      <c r="K19" s="161" t="s">
        <v>723</v>
      </c>
      <c r="L19" s="161"/>
      <c r="M19" s="11"/>
      <c r="N19" s="11"/>
      <c r="O19" s="161" t="s">
        <v>640</v>
      </c>
      <c r="P19" s="161" t="s">
        <v>646</v>
      </c>
      <c r="Q19" s="161" t="s">
        <v>705</v>
      </c>
      <c r="R19" s="161"/>
      <c r="S19" s="11">
        <v>1611</v>
      </c>
      <c r="T19" s="11">
        <v>0</v>
      </c>
      <c r="U19" s="161" t="s">
        <v>640</v>
      </c>
      <c r="V19" s="161" t="s">
        <v>646</v>
      </c>
      <c r="W19" s="14" t="s">
        <v>641</v>
      </c>
      <c r="X19" s="161" t="s">
        <v>625</v>
      </c>
      <c r="Y19" s="11">
        <v>7597</v>
      </c>
      <c r="Z19" s="6"/>
      <c r="AA19" s="161" t="s">
        <v>640</v>
      </c>
      <c r="AB19" s="161" t="s">
        <v>646</v>
      </c>
      <c r="AC19" s="14" t="s">
        <v>723</v>
      </c>
      <c r="AD19" s="162" t="s">
        <v>625</v>
      </c>
      <c r="AE19" s="11">
        <v>1747</v>
      </c>
      <c r="AF19" s="6"/>
      <c r="AG19" s="161" t="s">
        <v>640</v>
      </c>
      <c r="AH19" s="161" t="s">
        <v>646</v>
      </c>
      <c r="AI19" s="14" t="s">
        <v>723</v>
      </c>
      <c r="AJ19" s="162" t="s">
        <v>625</v>
      </c>
      <c r="AK19" s="208" t="s">
        <v>624</v>
      </c>
      <c r="AL19" s="209"/>
      <c r="AM19" s="209"/>
      <c r="AN19" s="209"/>
      <c r="AO19" s="209"/>
      <c r="AP19" s="210"/>
      <c r="AQ19" s="6"/>
      <c r="AR19" s="6"/>
      <c r="AS19" s="45" t="s">
        <v>675</v>
      </c>
      <c r="AT19" s="43" t="s">
        <v>640</v>
      </c>
      <c r="AU19" s="43" t="s">
        <v>646</v>
      </c>
      <c r="AV19" s="43" t="s">
        <v>642</v>
      </c>
      <c r="AW19" s="43" t="s">
        <v>625</v>
      </c>
      <c r="AX19" s="6" t="s">
        <v>1246</v>
      </c>
    </row>
    <row r="20" spans="1:50" s="25" customFormat="1" x14ac:dyDescent="0.25"/>
    <row r="21" spans="1:50" s="25" customFormat="1" x14ac:dyDescent="0.25"/>
    <row r="22" spans="1:50" s="26" customFormat="1" x14ac:dyDescent="0.25"/>
    <row r="23" spans="1:50" s="26" customFormat="1" x14ac:dyDescent="0.25"/>
    <row r="24" spans="1:50" s="26" customFormat="1" x14ac:dyDescent="0.25"/>
    <row r="25" spans="1:50" s="26" customFormat="1" x14ac:dyDescent="0.25"/>
  </sheetData>
  <mergeCells count="9">
    <mergeCell ref="AV14:AW14"/>
    <mergeCell ref="AK7:AP7"/>
    <mergeCell ref="AV7:AW7"/>
    <mergeCell ref="AK5:AP5"/>
    <mergeCell ref="AK9:AP9"/>
    <mergeCell ref="AK15:AP15"/>
    <mergeCell ref="AK19:AP19"/>
    <mergeCell ref="AK11:AP11"/>
    <mergeCell ref="AK14:AP14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D6FF5-C544-4CA7-8FDA-CCCFE80BCC61}">
  <dimension ref="A1:AX30"/>
  <sheetViews>
    <sheetView zoomScale="70" zoomScaleNormal="70" workbookViewId="0">
      <pane ySplit="3" topLeftCell="A4" activePane="bottomLeft" state="frozen"/>
      <selection pane="bottomLeft" activeCell="AE4" sqref="AE4"/>
    </sheetView>
  </sheetViews>
  <sheetFormatPr defaultRowHeight="15" x14ac:dyDescent="0.25"/>
  <cols>
    <col min="2" max="2" width="23.42578125" bestFit="1" customWidth="1"/>
    <col min="3" max="3" width="10.710937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4" customFormat="1" ht="60" x14ac:dyDescent="0.25">
      <c r="A4" s="2">
        <v>509191</v>
      </c>
      <c r="B4" s="2" t="s">
        <v>43</v>
      </c>
      <c r="C4" s="2" t="s">
        <v>475</v>
      </c>
      <c r="D4" s="2">
        <v>190</v>
      </c>
      <c r="E4" s="2">
        <v>216</v>
      </c>
      <c r="F4" s="205"/>
      <c r="G4" s="12">
        <v>311</v>
      </c>
      <c r="H4" s="12">
        <v>109</v>
      </c>
      <c r="I4" s="205" t="s">
        <v>640</v>
      </c>
      <c r="J4" s="205" t="s">
        <v>646</v>
      </c>
      <c r="K4" s="205" t="s">
        <v>723</v>
      </c>
      <c r="L4" s="19" t="s">
        <v>1350</v>
      </c>
      <c r="M4" s="205" t="s">
        <v>646</v>
      </c>
      <c r="N4" s="205" t="s">
        <v>646</v>
      </c>
      <c r="O4" s="205" t="s">
        <v>640</v>
      </c>
      <c r="P4" s="205" t="s">
        <v>646</v>
      </c>
      <c r="Q4" s="205" t="s">
        <v>705</v>
      </c>
      <c r="R4" s="19" t="s">
        <v>1351</v>
      </c>
      <c r="S4" s="12">
        <v>2923</v>
      </c>
      <c r="T4" s="12">
        <v>480</v>
      </c>
      <c r="U4" s="205" t="s">
        <v>640</v>
      </c>
      <c r="V4" s="205" t="s">
        <v>646</v>
      </c>
      <c r="W4" s="19" t="s">
        <v>641</v>
      </c>
      <c r="X4" s="205" t="s">
        <v>625</v>
      </c>
      <c r="Y4" s="12">
        <v>3884</v>
      </c>
      <c r="Z4" s="2"/>
      <c r="AA4" s="205" t="s">
        <v>640</v>
      </c>
      <c r="AB4" s="205" t="s">
        <v>646</v>
      </c>
      <c r="AC4" s="205" t="s">
        <v>723</v>
      </c>
      <c r="AD4" s="19" t="s">
        <v>1352</v>
      </c>
      <c r="AE4" s="2">
        <v>3661</v>
      </c>
      <c r="AF4" s="2"/>
      <c r="AG4" s="205" t="s">
        <v>640</v>
      </c>
      <c r="AH4" s="205" t="s">
        <v>646</v>
      </c>
      <c r="AI4" s="205" t="s">
        <v>723</v>
      </c>
      <c r="AJ4" s="19" t="s">
        <v>1353</v>
      </c>
      <c r="AK4" s="211" t="s">
        <v>624</v>
      </c>
      <c r="AL4" s="212"/>
      <c r="AM4" s="212"/>
      <c r="AN4" s="212"/>
      <c r="AO4" s="212"/>
      <c r="AP4" s="212"/>
      <c r="AQ4" s="2"/>
      <c r="AR4" s="2"/>
      <c r="AS4" s="19" t="s">
        <v>675</v>
      </c>
      <c r="AT4" s="205" t="s">
        <v>640</v>
      </c>
      <c r="AU4" s="205" t="s">
        <v>646</v>
      </c>
      <c r="AV4" s="205" t="s">
        <v>642</v>
      </c>
      <c r="AW4" s="205" t="s">
        <v>625</v>
      </c>
      <c r="AX4" s="2" t="s">
        <v>1354</v>
      </c>
    </row>
    <row r="5" spans="1:50" s="10" customFormat="1" x14ac:dyDescent="0.25">
      <c r="A5" s="1">
        <v>546089</v>
      </c>
      <c r="B5" s="1" t="s">
        <v>295</v>
      </c>
      <c r="C5" s="1" t="s">
        <v>475</v>
      </c>
      <c r="D5" s="1">
        <v>3522</v>
      </c>
      <c r="E5" s="1">
        <v>594</v>
      </c>
      <c r="F5" s="22" t="s">
        <v>621</v>
      </c>
      <c r="G5" s="9"/>
      <c r="H5" s="9"/>
      <c r="I5" s="9"/>
      <c r="J5" s="9"/>
      <c r="K5" s="9"/>
      <c r="L5" s="21"/>
      <c r="M5" s="11"/>
      <c r="N5" s="11"/>
      <c r="O5" s="11"/>
      <c r="P5" s="11"/>
      <c r="Q5" s="21"/>
      <c r="R5" s="21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4" customFormat="1" ht="72" customHeight="1" x14ac:dyDescent="0.25">
      <c r="A6" s="2">
        <v>562840</v>
      </c>
      <c r="B6" s="2" t="s">
        <v>554</v>
      </c>
      <c r="C6" s="2" t="s">
        <v>475</v>
      </c>
      <c r="D6" s="2">
        <v>386</v>
      </c>
      <c r="E6" s="2">
        <v>383</v>
      </c>
      <c r="F6" s="167"/>
      <c r="G6" s="2"/>
      <c r="H6" s="2"/>
      <c r="I6" s="167" t="s">
        <v>640</v>
      </c>
      <c r="J6" s="167" t="s">
        <v>646</v>
      </c>
      <c r="K6" s="167" t="s">
        <v>705</v>
      </c>
      <c r="L6" s="2"/>
      <c r="M6" s="2"/>
      <c r="N6" s="2"/>
      <c r="O6" s="167" t="s">
        <v>640</v>
      </c>
      <c r="P6" s="167" t="s">
        <v>646</v>
      </c>
      <c r="Q6" s="167" t="s">
        <v>705</v>
      </c>
      <c r="R6" s="2"/>
      <c r="S6" s="2">
        <v>4051</v>
      </c>
      <c r="T6" s="2">
        <v>855</v>
      </c>
      <c r="U6" s="167" t="s">
        <v>640</v>
      </c>
      <c r="V6" s="167" t="s">
        <v>646</v>
      </c>
      <c r="W6" s="19" t="s">
        <v>641</v>
      </c>
      <c r="X6" s="167" t="s">
        <v>625</v>
      </c>
      <c r="Y6" s="2">
        <v>0</v>
      </c>
      <c r="Z6" s="2"/>
      <c r="AA6" s="167" t="s">
        <v>640</v>
      </c>
      <c r="AB6" s="167" t="s">
        <v>646</v>
      </c>
      <c r="AC6" s="167" t="s">
        <v>723</v>
      </c>
      <c r="AD6" s="19" t="s">
        <v>1045</v>
      </c>
      <c r="AE6" s="2">
        <v>5217</v>
      </c>
      <c r="AF6" s="2"/>
      <c r="AG6" s="167" t="s">
        <v>640</v>
      </c>
      <c r="AH6" s="167" t="s">
        <v>646</v>
      </c>
      <c r="AI6" s="167" t="s">
        <v>723</v>
      </c>
      <c r="AJ6" s="19" t="s">
        <v>913</v>
      </c>
      <c r="AK6" s="211" t="s">
        <v>624</v>
      </c>
      <c r="AL6" s="212"/>
      <c r="AM6" s="212"/>
      <c r="AN6" s="212"/>
      <c r="AO6" s="212"/>
      <c r="AP6" s="212"/>
      <c r="AQ6" s="2"/>
      <c r="AR6" s="2"/>
      <c r="AS6" s="19" t="s">
        <v>675</v>
      </c>
      <c r="AT6" s="167" t="s">
        <v>640</v>
      </c>
      <c r="AU6" s="167" t="s">
        <v>646</v>
      </c>
      <c r="AV6" s="167" t="s">
        <v>642</v>
      </c>
      <c r="AW6" s="167" t="s">
        <v>625</v>
      </c>
      <c r="AX6" s="2" t="s">
        <v>1290</v>
      </c>
    </row>
    <row r="7" spans="1:50" s="10" customFormat="1" ht="57" customHeight="1" x14ac:dyDescent="0.25">
      <c r="A7" s="9">
        <v>562815</v>
      </c>
      <c r="B7" s="9" t="s">
        <v>562</v>
      </c>
      <c r="C7" s="9" t="s">
        <v>475</v>
      </c>
      <c r="D7" s="9">
        <v>217</v>
      </c>
      <c r="E7" s="9">
        <v>250</v>
      </c>
      <c r="F7" s="123"/>
      <c r="G7" s="11">
        <v>2169</v>
      </c>
      <c r="H7" s="11">
        <v>442</v>
      </c>
      <c r="I7" s="123" t="s">
        <v>640</v>
      </c>
      <c r="J7" s="123" t="s">
        <v>646</v>
      </c>
      <c r="K7" s="123" t="s">
        <v>723</v>
      </c>
      <c r="L7" s="123"/>
      <c r="M7" s="11">
        <v>6921</v>
      </c>
      <c r="N7" s="9">
        <v>5729</v>
      </c>
      <c r="O7" s="123" t="s">
        <v>640</v>
      </c>
      <c r="P7" s="123" t="s">
        <v>646</v>
      </c>
      <c r="Q7" s="123" t="s">
        <v>723</v>
      </c>
      <c r="R7" s="123"/>
      <c r="S7" s="11">
        <v>2562</v>
      </c>
      <c r="T7" s="9">
        <v>0</v>
      </c>
      <c r="U7" s="123" t="s">
        <v>640</v>
      </c>
      <c r="V7" s="123" t="s">
        <v>646</v>
      </c>
      <c r="W7" s="14" t="s">
        <v>641</v>
      </c>
      <c r="X7" s="123" t="s">
        <v>625</v>
      </c>
      <c r="Y7" s="9"/>
      <c r="Z7" s="9"/>
      <c r="AA7" s="123" t="s">
        <v>640</v>
      </c>
      <c r="AB7" s="123" t="s">
        <v>646</v>
      </c>
      <c r="AC7" s="123" t="s">
        <v>705</v>
      </c>
      <c r="AD7" s="14" t="s">
        <v>684</v>
      </c>
      <c r="AE7" s="9">
        <v>5115</v>
      </c>
      <c r="AF7" s="9"/>
      <c r="AG7" s="123" t="s">
        <v>640</v>
      </c>
      <c r="AH7" s="123" t="s">
        <v>646</v>
      </c>
      <c r="AI7" s="123" t="s">
        <v>723</v>
      </c>
      <c r="AJ7" s="14" t="s">
        <v>625</v>
      </c>
      <c r="AK7" s="208" t="s">
        <v>624</v>
      </c>
      <c r="AL7" s="209"/>
      <c r="AM7" s="209"/>
      <c r="AN7" s="209"/>
      <c r="AO7" s="209"/>
      <c r="AP7" s="209"/>
      <c r="AQ7" s="9"/>
      <c r="AR7" s="9"/>
      <c r="AS7" s="14" t="s">
        <v>665</v>
      </c>
      <c r="AT7" s="123" t="s">
        <v>640</v>
      </c>
      <c r="AU7" s="123" t="s">
        <v>646</v>
      </c>
      <c r="AV7" s="123" t="s">
        <v>642</v>
      </c>
      <c r="AW7" s="123" t="s">
        <v>625</v>
      </c>
      <c r="AX7" s="9"/>
    </row>
    <row r="8" spans="1:50" s="10" customFormat="1" ht="66.75" customHeight="1" x14ac:dyDescent="0.25">
      <c r="A8" s="56">
        <v>509141</v>
      </c>
      <c r="B8" s="56" t="s">
        <v>42</v>
      </c>
      <c r="C8" s="56" t="s">
        <v>475</v>
      </c>
      <c r="D8" s="56">
        <v>358</v>
      </c>
      <c r="E8" s="56">
        <v>364</v>
      </c>
      <c r="F8" s="57"/>
      <c r="G8" s="11"/>
      <c r="H8" s="11"/>
      <c r="I8" s="163" t="s">
        <v>640</v>
      </c>
      <c r="J8" s="163" t="s">
        <v>646</v>
      </c>
      <c r="K8" s="163" t="s">
        <v>705</v>
      </c>
      <c r="L8" s="163"/>
      <c r="M8" s="11"/>
      <c r="N8" s="11"/>
      <c r="O8" s="163" t="s">
        <v>640</v>
      </c>
      <c r="P8" s="163" t="s">
        <v>646</v>
      </c>
      <c r="Q8" s="163" t="s">
        <v>705</v>
      </c>
      <c r="R8" s="9"/>
      <c r="S8" s="11">
        <v>4821</v>
      </c>
      <c r="T8" s="9">
        <v>1460</v>
      </c>
      <c r="U8" s="163" t="s">
        <v>640</v>
      </c>
      <c r="V8" s="163" t="s">
        <v>646</v>
      </c>
      <c r="W8" s="14" t="s">
        <v>641</v>
      </c>
      <c r="X8" s="163" t="s">
        <v>625</v>
      </c>
      <c r="Y8" s="9">
        <v>3981</v>
      </c>
      <c r="Z8" s="9"/>
      <c r="AA8" s="163" t="s">
        <v>640</v>
      </c>
      <c r="AB8" s="163" t="s">
        <v>646</v>
      </c>
      <c r="AC8" s="163" t="s">
        <v>723</v>
      </c>
      <c r="AD8" s="163" t="s">
        <v>788</v>
      </c>
      <c r="AE8" s="9">
        <v>5049</v>
      </c>
      <c r="AF8" s="9"/>
      <c r="AG8" s="163" t="s">
        <v>640</v>
      </c>
      <c r="AH8" s="163" t="s">
        <v>646</v>
      </c>
      <c r="AI8" s="163" t="s">
        <v>723</v>
      </c>
      <c r="AJ8" s="14" t="s">
        <v>1248</v>
      </c>
      <c r="AK8" s="208" t="s">
        <v>624</v>
      </c>
      <c r="AL8" s="209"/>
      <c r="AM8" s="209"/>
      <c r="AN8" s="209"/>
      <c r="AO8" s="209"/>
      <c r="AP8" s="209"/>
      <c r="AQ8" s="9"/>
      <c r="AR8" s="9"/>
      <c r="AS8" s="14" t="s">
        <v>1146</v>
      </c>
      <c r="AT8" s="163" t="s">
        <v>640</v>
      </c>
      <c r="AU8" s="163" t="s">
        <v>646</v>
      </c>
      <c r="AV8" s="163" t="s">
        <v>642</v>
      </c>
      <c r="AW8" s="163" t="s">
        <v>625</v>
      </c>
      <c r="AX8" s="9" t="s">
        <v>1144</v>
      </c>
    </row>
    <row r="9" spans="1:50" s="10" customFormat="1" ht="63" customHeight="1" x14ac:dyDescent="0.25">
      <c r="A9" s="9">
        <v>562637</v>
      </c>
      <c r="B9" s="9" t="s">
        <v>545</v>
      </c>
      <c r="C9" s="9" t="s">
        <v>475</v>
      </c>
      <c r="D9" s="9">
        <v>151</v>
      </c>
      <c r="E9" s="9">
        <v>176</v>
      </c>
      <c r="F9" s="86"/>
      <c r="G9" s="11">
        <v>2042</v>
      </c>
      <c r="H9" s="11">
        <v>769</v>
      </c>
      <c r="I9" s="86" t="s">
        <v>640</v>
      </c>
      <c r="J9" s="86" t="s">
        <v>646</v>
      </c>
      <c r="K9" s="86" t="s">
        <v>723</v>
      </c>
      <c r="L9" s="86"/>
      <c r="M9" s="11">
        <v>5920</v>
      </c>
      <c r="N9" s="11">
        <v>5460</v>
      </c>
      <c r="O9" s="86" t="s">
        <v>640</v>
      </c>
      <c r="P9" s="86" t="s">
        <v>646</v>
      </c>
      <c r="Q9" s="86" t="s">
        <v>723</v>
      </c>
      <c r="R9" s="9"/>
      <c r="S9" s="11">
        <v>1557</v>
      </c>
      <c r="T9" s="9">
        <v>60</v>
      </c>
      <c r="U9" s="86" t="s">
        <v>640</v>
      </c>
      <c r="V9" s="86" t="s">
        <v>646</v>
      </c>
      <c r="W9" s="14" t="s">
        <v>641</v>
      </c>
      <c r="X9" s="86" t="s">
        <v>625</v>
      </c>
      <c r="Y9" s="9">
        <v>0</v>
      </c>
      <c r="Z9" s="9"/>
      <c r="AA9" s="86" t="s">
        <v>640</v>
      </c>
      <c r="AB9" s="86" t="s">
        <v>646</v>
      </c>
      <c r="AC9" s="86" t="s">
        <v>723</v>
      </c>
      <c r="AD9" s="86" t="s">
        <v>637</v>
      </c>
      <c r="AE9" s="9">
        <v>3581</v>
      </c>
      <c r="AF9" s="9"/>
      <c r="AG9" s="86" t="s">
        <v>640</v>
      </c>
      <c r="AH9" s="86" t="s">
        <v>646</v>
      </c>
      <c r="AI9" s="86" t="s">
        <v>723</v>
      </c>
      <c r="AJ9" s="14" t="s">
        <v>958</v>
      </c>
      <c r="AK9" s="208" t="s">
        <v>624</v>
      </c>
      <c r="AL9" s="209"/>
      <c r="AM9" s="209"/>
      <c r="AN9" s="209"/>
      <c r="AO9" s="209"/>
      <c r="AP9" s="209"/>
      <c r="AQ9" s="9"/>
      <c r="AR9" s="9"/>
      <c r="AS9" s="14" t="s">
        <v>719</v>
      </c>
      <c r="AT9" s="86" t="s">
        <v>640</v>
      </c>
      <c r="AU9" s="86" t="s">
        <v>646</v>
      </c>
      <c r="AV9" s="86" t="s">
        <v>642</v>
      </c>
      <c r="AW9" s="86" t="s">
        <v>625</v>
      </c>
      <c r="AX9" s="9" t="s">
        <v>959</v>
      </c>
    </row>
    <row r="10" spans="1:50" s="10" customFormat="1" ht="30" x14ac:dyDescent="0.25">
      <c r="A10" s="1">
        <v>562807</v>
      </c>
      <c r="B10" s="1" t="s">
        <v>561</v>
      </c>
      <c r="C10" s="1" t="s">
        <v>475</v>
      </c>
      <c r="D10" s="1">
        <v>192</v>
      </c>
      <c r="E10" s="1">
        <v>219</v>
      </c>
      <c r="F10" s="22"/>
      <c r="G10" s="11"/>
      <c r="H10" s="11"/>
      <c r="I10" s="107" t="s">
        <v>640</v>
      </c>
      <c r="J10" s="107" t="s">
        <v>646</v>
      </c>
      <c r="K10" s="107" t="s">
        <v>705</v>
      </c>
      <c r="L10" s="107"/>
      <c r="M10" s="11"/>
      <c r="N10" s="11"/>
      <c r="O10" s="107" t="s">
        <v>640</v>
      </c>
      <c r="P10" s="107" t="s">
        <v>646</v>
      </c>
      <c r="Q10" s="107" t="s">
        <v>705</v>
      </c>
      <c r="R10" s="9"/>
      <c r="S10" s="11">
        <v>3528</v>
      </c>
      <c r="T10" s="9">
        <v>650</v>
      </c>
      <c r="U10" s="107" t="s">
        <v>640</v>
      </c>
      <c r="V10" s="107" t="s">
        <v>646</v>
      </c>
      <c r="W10" s="14" t="s">
        <v>641</v>
      </c>
      <c r="X10" s="107" t="s">
        <v>625</v>
      </c>
      <c r="Y10" s="9">
        <v>0</v>
      </c>
      <c r="Z10" s="9"/>
      <c r="AA10" s="107" t="s">
        <v>640</v>
      </c>
      <c r="AB10" s="107" t="s">
        <v>646</v>
      </c>
      <c r="AC10" s="107" t="s">
        <v>723</v>
      </c>
      <c r="AD10" s="14" t="s">
        <v>684</v>
      </c>
      <c r="AE10" s="9">
        <v>8800</v>
      </c>
      <c r="AF10" s="9"/>
      <c r="AG10" s="107" t="s">
        <v>640</v>
      </c>
      <c r="AH10" s="107" t="s">
        <v>646</v>
      </c>
      <c r="AI10" s="107" t="s">
        <v>723</v>
      </c>
      <c r="AJ10" s="14" t="s">
        <v>625</v>
      </c>
      <c r="AK10" s="208" t="s">
        <v>624</v>
      </c>
      <c r="AL10" s="209"/>
      <c r="AM10" s="209"/>
      <c r="AN10" s="209"/>
      <c r="AO10" s="209"/>
      <c r="AP10" s="209"/>
      <c r="AQ10" s="9"/>
      <c r="AR10" s="9"/>
      <c r="AS10" s="14" t="s">
        <v>1146</v>
      </c>
      <c r="AT10" s="107" t="s">
        <v>640</v>
      </c>
      <c r="AU10" s="107" t="s">
        <v>646</v>
      </c>
      <c r="AV10" s="107" t="s">
        <v>642</v>
      </c>
      <c r="AW10" s="107" t="s">
        <v>625</v>
      </c>
      <c r="AX10" s="9" t="s">
        <v>1050</v>
      </c>
    </row>
    <row r="11" spans="1:50" s="10" customFormat="1" ht="55.5" customHeight="1" x14ac:dyDescent="0.25">
      <c r="A11" s="56">
        <v>562386</v>
      </c>
      <c r="B11" s="56" t="s">
        <v>513</v>
      </c>
      <c r="C11" s="56" t="s">
        <v>475</v>
      </c>
      <c r="D11" s="56">
        <v>366</v>
      </c>
      <c r="E11" s="56">
        <v>367</v>
      </c>
      <c r="F11" s="57"/>
      <c r="G11" s="11">
        <v>3008</v>
      </c>
      <c r="H11" s="11">
        <v>194</v>
      </c>
      <c r="I11" s="163" t="s">
        <v>640</v>
      </c>
      <c r="J11" s="163" t="s">
        <v>646</v>
      </c>
      <c r="K11" s="163" t="s">
        <v>723</v>
      </c>
      <c r="L11" s="163"/>
      <c r="M11" s="11">
        <v>3751</v>
      </c>
      <c r="N11" s="11">
        <v>2567</v>
      </c>
      <c r="O11" s="163" t="s">
        <v>640</v>
      </c>
      <c r="P11" s="163" t="s">
        <v>646</v>
      </c>
      <c r="Q11" s="163" t="s">
        <v>723</v>
      </c>
      <c r="R11" s="9"/>
      <c r="S11" s="11">
        <v>2886</v>
      </c>
      <c r="T11" s="9">
        <v>0</v>
      </c>
      <c r="U11" s="163" t="s">
        <v>640</v>
      </c>
      <c r="V11" s="163" t="s">
        <v>646</v>
      </c>
      <c r="W11" s="14" t="s">
        <v>641</v>
      </c>
      <c r="X11" s="163" t="s">
        <v>625</v>
      </c>
      <c r="Y11" s="9">
        <v>0</v>
      </c>
      <c r="Z11" s="9"/>
      <c r="AA11" s="163" t="s">
        <v>640</v>
      </c>
      <c r="AB11" s="163" t="s">
        <v>646</v>
      </c>
      <c r="AC11" s="163" t="s">
        <v>723</v>
      </c>
      <c r="AD11" s="163" t="s">
        <v>637</v>
      </c>
      <c r="AE11" s="9">
        <v>0</v>
      </c>
      <c r="AF11" s="9"/>
      <c r="AG11" s="163" t="s">
        <v>640</v>
      </c>
      <c r="AH11" s="163" t="s">
        <v>646</v>
      </c>
      <c r="AI11" s="163" t="s">
        <v>723</v>
      </c>
      <c r="AJ11" s="163" t="s">
        <v>637</v>
      </c>
      <c r="AK11" s="208" t="s">
        <v>624</v>
      </c>
      <c r="AL11" s="209"/>
      <c r="AM11" s="209"/>
      <c r="AN11" s="209"/>
      <c r="AO11" s="209"/>
      <c r="AP11" s="209"/>
      <c r="AQ11" s="9"/>
      <c r="AR11" s="9"/>
      <c r="AS11" s="9"/>
      <c r="AT11" s="163" t="s">
        <v>640</v>
      </c>
      <c r="AU11" s="163" t="s">
        <v>646</v>
      </c>
      <c r="AV11" s="208" t="s">
        <v>647</v>
      </c>
      <c r="AW11" s="210"/>
      <c r="AX11" s="9"/>
    </row>
    <row r="12" spans="1:50" s="10" customFormat="1" ht="27.4" customHeight="1" x14ac:dyDescent="0.25">
      <c r="A12" s="9">
        <v>562831</v>
      </c>
      <c r="B12" s="9" t="s">
        <v>553</v>
      </c>
      <c r="C12" s="9" t="s">
        <v>475</v>
      </c>
      <c r="D12" s="9">
        <v>77</v>
      </c>
      <c r="E12" s="9">
        <v>55</v>
      </c>
      <c r="F12" s="63"/>
      <c r="G12" s="11"/>
      <c r="H12" s="11"/>
      <c r="I12" s="63" t="s">
        <v>640</v>
      </c>
      <c r="J12" s="63" t="s">
        <v>646</v>
      </c>
      <c r="K12" s="63" t="s">
        <v>705</v>
      </c>
      <c r="L12" s="63"/>
      <c r="M12" s="11"/>
      <c r="N12" s="11"/>
      <c r="O12" s="63" t="s">
        <v>640</v>
      </c>
      <c r="P12" s="63" t="s">
        <v>646</v>
      </c>
      <c r="Q12" s="63" t="s">
        <v>705</v>
      </c>
      <c r="R12" s="9"/>
      <c r="S12" s="11">
        <v>780</v>
      </c>
      <c r="T12" s="9">
        <v>0</v>
      </c>
      <c r="U12" s="63" t="s">
        <v>640</v>
      </c>
      <c r="V12" s="63" t="s">
        <v>646</v>
      </c>
      <c r="W12" s="14" t="s">
        <v>641</v>
      </c>
      <c r="X12" s="63" t="s">
        <v>625</v>
      </c>
      <c r="Y12" s="9">
        <v>4248</v>
      </c>
      <c r="Z12" s="9"/>
      <c r="AA12" s="63" t="s">
        <v>640</v>
      </c>
      <c r="AB12" s="63" t="s">
        <v>646</v>
      </c>
      <c r="AC12" s="63" t="s">
        <v>723</v>
      </c>
      <c r="AD12" s="63" t="s">
        <v>788</v>
      </c>
      <c r="AE12" s="9">
        <v>1434</v>
      </c>
      <c r="AF12" s="9"/>
      <c r="AG12" s="63" t="s">
        <v>640</v>
      </c>
      <c r="AH12" s="63" t="s">
        <v>646</v>
      </c>
      <c r="AI12" s="63" t="s">
        <v>723</v>
      </c>
      <c r="AJ12" s="14" t="s">
        <v>684</v>
      </c>
      <c r="AK12" s="208" t="s">
        <v>624</v>
      </c>
      <c r="AL12" s="209"/>
      <c r="AM12" s="209"/>
      <c r="AN12" s="209"/>
      <c r="AO12" s="209"/>
      <c r="AP12" s="209"/>
      <c r="AQ12" s="9"/>
      <c r="AR12" s="208" t="s">
        <v>624</v>
      </c>
      <c r="AS12" s="209"/>
      <c r="AT12" s="209"/>
      <c r="AU12" s="209"/>
      <c r="AV12" s="209"/>
      <c r="AW12" s="210"/>
      <c r="AX12" s="9" t="s">
        <v>789</v>
      </c>
    </row>
    <row r="13" spans="1:50" s="10" customFormat="1" x14ac:dyDescent="0.25">
      <c r="A13" s="1">
        <v>546461</v>
      </c>
      <c r="B13" s="1" t="s">
        <v>249</v>
      </c>
      <c r="C13" s="1" t="s">
        <v>475</v>
      </c>
      <c r="D13" s="1">
        <v>1918</v>
      </c>
      <c r="E13" s="1">
        <v>570</v>
      </c>
      <c r="F13" s="22" t="s">
        <v>621</v>
      </c>
      <c r="G13" s="11"/>
      <c r="H13" s="11"/>
      <c r="I13" s="11"/>
      <c r="J13" s="11"/>
      <c r="K13" s="21"/>
      <c r="L13" s="21"/>
      <c r="M13" s="11"/>
      <c r="N13" s="11"/>
      <c r="O13" s="11"/>
      <c r="P13" s="11"/>
      <c r="Q13" s="21"/>
      <c r="R13" s="9"/>
      <c r="S13" s="11"/>
      <c r="T13" s="9"/>
      <c r="U13" s="9"/>
      <c r="V13" s="9"/>
      <c r="W13" s="21"/>
      <c r="X13" s="2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21"/>
      <c r="AX13" s="9"/>
    </row>
    <row r="14" spans="1:50" s="10" customFormat="1" ht="30" x14ac:dyDescent="0.25">
      <c r="A14" s="56">
        <v>562688</v>
      </c>
      <c r="B14" s="56" t="s">
        <v>567</v>
      </c>
      <c r="C14" s="56" t="s">
        <v>475</v>
      </c>
      <c r="D14" s="56">
        <v>168</v>
      </c>
      <c r="E14" s="56">
        <v>199</v>
      </c>
      <c r="F14" s="57"/>
      <c r="G14" s="11">
        <v>5271</v>
      </c>
      <c r="H14" s="11">
        <v>2199</v>
      </c>
      <c r="I14" s="94" t="s">
        <v>640</v>
      </c>
      <c r="J14" s="94" t="s">
        <v>646</v>
      </c>
      <c r="K14" s="94" t="s">
        <v>723</v>
      </c>
      <c r="L14" s="94"/>
      <c r="M14" s="11"/>
      <c r="N14" s="11"/>
      <c r="O14" s="94" t="s">
        <v>640</v>
      </c>
      <c r="P14" s="94" t="s">
        <v>646</v>
      </c>
      <c r="Q14" s="94" t="s">
        <v>705</v>
      </c>
      <c r="R14" s="9"/>
      <c r="S14" s="11">
        <v>1077</v>
      </c>
      <c r="T14" s="9">
        <v>0</v>
      </c>
      <c r="U14" s="94" t="s">
        <v>640</v>
      </c>
      <c r="V14" s="94" t="s">
        <v>646</v>
      </c>
      <c r="W14" s="14" t="s">
        <v>641</v>
      </c>
      <c r="X14" s="94" t="s">
        <v>625</v>
      </c>
      <c r="Y14" s="9">
        <v>0</v>
      </c>
      <c r="Z14" s="9"/>
      <c r="AA14" s="94" t="s">
        <v>640</v>
      </c>
      <c r="AB14" s="94" t="s">
        <v>646</v>
      </c>
      <c r="AC14" s="94" t="s">
        <v>723</v>
      </c>
      <c r="AD14" s="94" t="s">
        <v>637</v>
      </c>
      <c r="AE14" s="9">
        <v>0</v>
      </c>
      <c r="AF14" s="9"/>
      <c r="AG14" s="94" t="s">
        <v>640</v>
      </c>
      <c r="AH14" s="94" t="s">
        <v>646</v>
      </c>
      <c r="AI14" s="94" t="s">
        <v>723</v>
      </c>
      <c r="AJ14" s="94" t="s">
        <v>637</v>
      </c>
      <c r="AK14" s="208" t="s">
        <v>624</v>
      </c>
      <c r="AL14" s="209"/>
      <c r="AM14" s="209"/>
      <c r="AN14" s="209"/>
      <c r="AO14" s="209"/>
      <c r="AP14" s="210"/>
      <c r="AQ14" s="9"/>
      <c r="AR14" s="9"/>
      <c r="AS14" s="14" t="s">
        <v>665</v>
      </c>
      <c r="AT14" s="94" t="s">
        <v>640</v>
      </c>
      <c r="AU14" s="94" t="s">
        <v>646</v>
      </c>
      <c r="AV14" s="94" t="s">
        <v>642</v>
      </c>
      <c r="AW14" s="94" t="s">
        <v>625</v>
      </c>
      <c r="AX14" s="9" t="s">
        <v>1020</v>
      </c>
    </row>
    <row r="15" spans="1:50" s="10" customFormat="1" x14ac:dyDescent="0.25">
      <c r="A15" s="1">
        <v>546674</v>
      </c>
      <c r="B15" s="1" t="s">
        <v>276</v>
      </c>
      <c r="C15" s="1" t="s">
        <v>475</v>
      </c>
      <c r="D15" s="1">
        <v>1800</v>
      </c>
      <c r="E15" s="1">
        <v>567</v>
      </c>
      <c r="F15" s="22"/>
      <c r="G15" s="11"/>
      <c r="H15" s="11"/>
      <c r="I15" s="11"/>
      <c r="J15" s="11"/>
      <c r="K15" s="21"/>
      <c r="L15" s="21"/>
      <c r="M15" s="11"/>
      <c r="N15" s="11"/>
      <c r="O15" s="11"/>
      <c r="P15" s="11"/>
      <c r="Q15" s="21"/>
      <c r="R15" s="9"/>
      <c r="S15" s="11"/>
      <c r="T15" s="9"/>
      <c r="U15" s="9"/>
      <c r="V15" s="9"/>
      <c r="W15" s="21"/>
      <c r="X15" s="21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1"/>
      <c r="AX15" s="9"/>
    </row>
    <row r="16" spans="1:50" s="4" customFormat="1" ht="74.25" customHeight="1" x14ac:dyDescent="0.25">
      <c r="A16" s="2">
        <v>508501</v>
      </c>
      <c r="B16" s="2" t="s">
        <v>37</v>
      </c>
      <c r="C16" s="2" t="s">
        <v>475</v>
      </c>
      <c r="D16" s="2">
        <v>418</v>
      </c>
      <c r="E16" s="2">
        <v>397</v>
      </c>
      <c r="F16" s="167" t="s">
        <v>621</v>
      </c>
      <c r="G16" s="12">
        <v>12385</v>
      </c>
      <c r="H16" s="12">
        <f>3760+459+293+426+146+39+67</f>
        <v>5190</v>
      </c>
      <c r="I16" s="19" t="s">
        <v>1298</v>
      </c>
      <c r="J16" s="167" t="s">
        <v>621</v>
      </c>
      <c r="K16" s="19" t="s">
        <v>1299</v>
      </c>
      <c r="L16" s="167"/>
      <c r="M16" s="12">
        <v>0</v>
      </c>
      <c r="N16" s="12">
        <v>0</v>
      </c>
      <c r="O16" s="19" t="s">
        <v>1298</v>
      </c>
      <c r="P16" s="167" t="s">
        <v>646</v>
      </c>
      <c r="Q16" s="167" t="s">
        <v>723</v>
      </c>
      <c r="R16" s="2"/>
      <c r="S16" s="12">
        <v>4442</v>
      </c>
      <c r="T16" s="2">
        <v>0</v>
      </c>
      <c r="U16" s="19" t="s">
        <v>1300</v>
      </c>
      <c r="V16" s="167" t="s">
        <v>646</v>
      </c>
      <c r="W16" s="19" t="s">
        <v>641</v>
      </c>
      <c r="X16" s="167" t="s">
        <v>625</v>
      </c>
      <c r="Y16" s="2">
        <v>0</v>
      </c>
      <c r="Z16" s="2"/>
      <c r="AA16" s="167" t="s">
        <v>640</v>
      </c>
      <c r="AB16" s="167" t="s">
        <v>646</v>
      </c>
      <c r="AC16" s="167" t="s">
        <v>723</v>
      </c>
      <c r="AD16" s="167" t="s">
        <v>637</v>
      </c>
      <c r="AE16" s="2">
        <v>0</v>
      </c>
      <c r="AF16" s="2"/>
      <c r="AG16" s="19" t="s">
        <v>1300</v>
      </c>
      <c r="AH16" s="167" t="s">
        <v>646</v>
      </c>
      <c r="AI16" s="167" t="s">
        <v>723</v>
      </c>
      <c r="AJ16" s="19" t="s">
        <v>1180</v>
      </c>
      <c r="AK16" s="211" t="s">
        <v>624</v>
      </c>
      <c r="AL16" s="212"/>
      <c r="AM16" s="212"/>
      <c r="AN16" s="212"/>
      <c r="AO16" s="212"/>
      <c r="AP16" s="212"/>
      <c r="AQ16" s="2"/>
      <c r="AR16" s="2"/>
      <c r="AS16" s="19" t="s">
        <v>1146</v>
      </c>
      <c r="AT16" s="167" t="s">
        <v>640</v>
      </c>
      <c r="AU16" s="167" t="s">
        <v>646</v>
      </c>
      <c r="AV16" s="167" t="s">
        <v>642</v>
      </c>
      <c r="AW16" s="167" t="s">
        <v>625</v>
      </c>
      <c r="AX16" s="2" t="s">
        <v>1230</v>
      </c>
    </row>
    <row r="17" spans="1:50" s="8" customFormat="1" x14ac:dyDescent="0.25">
      <c r="A17" s="1">
        <v>546712</v>
      </c>
      <c r="B17" s="1" t="s">
        <v>495</v>
      </c>
      <c r="C17" s="1" t="s">
        <v>475</v>
      </c>
      <c r="D17" s="1">
        <v>504</v>
      </c>
      <c r="E17" s="1">
        <v>436</v>
      </c>
      <c r="F17" s="22" t="s">
        <v>621</v>
      </c>
      <c r="G17" s="11"/>
      <c r="H17" s="11"/>
      <c r="I17" s="21"/>
      <c r="J17" s="21"/>
      <c r="K17" s="21"/>
      <c r="L17" s="21"/>
      <c r="M17" s="11"/>
      <c r="N17" s="11"/>
      <c r="O17" s="21"/>
      <c r="P17" s="21"/>
      <c r="Q17" s="21"/>
      <c r="R17" s="21"/>
      <c r="S17" s="11"/>
      <c r="T17" s="11"/>
      <c r="U17" s="21"/>
      <c r="V17" s="21"/>
      <c r="W17" s="21"/>
      <c r="X17" s="21"/>
      <c r="Y17" s="6"/>
      <c r="Z17" s="6"/>
      <c r="AA17" s="21"/>
      <c r="AB17" s="21"/>
      <c r="AC17" s="21"/>
      <c r="AD17" s="21"/>
      <c r="AE17" s="6"/>
      <c r="AF17" s="6"/>
      <c r="AG17" s="21"/>
      <c r="AH17" s="21"/>
      <c r="AI17" s="21"/>
      <c r="AJ17" s="21"/>
      <c r="AK17" s="9"/>
      <c r="AL17" s="9"/>
      <c r="AM17" s="9"/>
      <c r="AN17" s="9"/>
      <c r="AO17" s="9"/>
      <c r="AP17" s="9"/>
      <c r="AQ17" s="6"/>
      <c r="AR17" s="6"/>
      <c r="AS17" s="21"/>
      <c r="AT17" s="21"/>
      <c r="AU17" s="21"/>
      <c r="AV17" s="21"/>
      <c r="AW17" s="21"/>
      <c r="AX17" s="6"/>
    </row>
    <row r="18" spans="1:50" s="8" customFormat="1" ht="50.25" customHeight="1" x14ac:dyDescent="0.25">
      <c r="A18" s="56">
        <v>562360</v>
      </c>
      <c r="B18" s="56" t="s">
        <v>511</v>
      </c>
      <c r="C18" s="56" t="s">
        <v>475</v>
      </c>
      <c r="D18" s="56">
        <v>343</v>
      </c>
      <c r="E18" s="56">
        <v>354</v>
      </c>
      <c r="F18" s="57"/>
      <c r="G18" s="11">
        <v>8499</v>
      </c>
      <c r="H18" s="11">
        <v>5249</v>
      </c>
      <c r="I18" s="158" t="s">
        <v>640</v>
      </c>
      <c r="J18" s="158" t="s">
        <v>646</v>
      </c>
      <c r="K18" s="158" t="s">
        <v>723</v>
      </c>
      <c r="L18" s="158"/>
      <c r="M18" s="11">
        <v>0</v>
      </c>
      <c r="N18" s="11">
        <v>0</v>
      </c>
      <c r="O18" s="158" t="s">
        <v>640</v>
      </c>
      <c r="P18" s="158" t="s">
        <v>646</v>
      </c>
      <c r="Q18" s="158" t="s">
        <v>723</v>
      </c>
      <c r="R18" s="6" t="s">
        <v>969</v>
      </c>
      <c r="S18" s="11">
        <v>3982</v>
      </c>
      <c r="T18" s="6">
        <v>180</v>
      </c>
      <c r="U18" s="158" t="s">
        <v>640</v>
      </c>
      <c r="V18" s="158" t="s">
        <v>646</v>
      </c>
      <c r="W18" s="14" t="s">
        <v>641</v>
      </c>
      <c r="X18" s="158" t="s">
        <v>625</v>
      </c>
      <c r="Y18" s="9">
        <v>0</v>
      </c>
      <c r="Z18" s="9"/>
      <c r="AA18" s="158" t="s">
        <v>640</v>
      </c>
      <c r="AB18" s="158" t="s">
        <v>646</v>
      </c>
      <c r="AC18" s="158" t="s">
        <v>723</v>
      </c>
      <c r="AD18" s="158" t="s">
        <v>637</v>
      </c>
      <c r="AE18" s="9">
        <v>0</v>
      </c>
      <c r="AF18" s="9"/>
      <c r="AG18" s="158" t="s">
        <v>640</v>
      </c>
      <c r="AH18" s="158" t="s">
        <v>646</v>
      </c>
      <c r="AI18" s="158" t="s">
        <v>723</v>
      </c>
      <c r="AJ18" s="158" t="s">
        <v>637</v>
      </c>
      <c r="AK18" s="208" t="s">
        <v>624</v>
      </c>
      <c r="AL18" s="209"/>
      <c r="AM18" s="209"/>
      <c r="AN18" s="209"/>
      <c r="AO18" s="209"/>
      <c r="AP18" s="210"/>
      <c r="AQ18" s="6"/>
      <c r="AR18" s="6"/>
      <c r="AS18" s="14" t="s">
        <v>1312</v>
      </c>
      <c r="AT18" s="158" t="s">
        <v>640</v>
      </c>
      <c r="AU18" s="158" t="s">
        <v>646</v>
      </c>
      <c r="AV18" s="158" t="s">
        <v>642</v>
      </c>
      <c r="AW18" s="158" t="s">
        <v>625</v>
      </c>
      <c r="AX18" s="6" t="s">
        <v>1234</v>
      </c>
    </row>
    <row r="19" spans="1:50" s="8" customFormat="1" x14ac:dyDescent="0.25">
      <c r="A19" s="1">
        <v>546844</v>
      </c>
      <c r="B19" s="1" t="s">
        <v>452</v>
      </c>
      <c r="C19" s="1" t="s">
        <v>475</v>
      </c>
      <c r="D19" s="1">
        <v>684</v>
      </c>
      <c r="E19" s="1">
        <v>479</v>
      </c>
      <c r="F19" s="22"/>
      <c r="G19" s="11"/>
      <c r="H19" s="11"/>
      <c r="I19" s="21"/>
      <c r="J19" s="21"/>
      <c r="K19" s="21"/>
      <c r="L19" s="21"/>
      <c r="M19" s="11"/>
      <c r="N19" s="11"/>
      <c r="O19" s="21"/>
      <c r="P19" s="21"/>
      <c r="Q19" s="21"/>
      <c r="R19" s="21"/>
      <c r="S19" s="11"/>
      <c r="T19" s="11"/>
      <c r="U19" s="21"/>
      <c r="V19" s="21"/>
      <c r="W19" s="21"/>
      <c r="X19" s="21"/>
      <c r="Y19" s="6"/>
      <c r="Z19" s="6"/>
      <c r="AA19" s="21"/>
      <c r="AB19" s="21"/>
      <c r="AC19" s="21"/>
      <c r="AD19" s="21"/>
      <c r="AE19" s="6"/>
      <c r="AF19" s="6"/>
      <c r="AG19" s="21"/>
      <c r="AH19" s="21"/>
      <c r="AI19" s="21"/>
      <c r="AJ19" s="21"/>
      <c r="AK19" s="9"/>
      <c r="AL19" s="9"/>
      <c r="AM19" s="9"/>
      <c r="AN19" s="9"/>
      <c r="AO19" s="9"/>
      <c r="AP19" s="9"/>
      <c r="AQ19" s="6"/>
      <c r="AR19" s="6"/>
      <c r="AS19" s="21"/>
      <c r="AT19" s="21"/>
      <c r="AU19" s="21"/>
      <c r="AV19" s="21"/>
      <c r="AW19" s="21"/>
      <c r="AX19" s="6"/>
    </row>
    <row r="20" spans="1:50" s="8" customFormat="1" ht="45" x14ac:dyDescent="0.25">
      <c r="A20" s="9">
        <v>562670</v>
      </c>
      <c r="B20" s="9" t="s">
        <v>548</v>
      </c>
      <c r="C20" s="9" t="s">
        <v>475</v>
      </c>
      <c r="D20" s="9">
        <v>108</v>
      </c>
      <c r="E20" s="9">
        <v>110</v>
      </c>
      <c r="F20" s="65"/>
      <c r="G20" s="11"/>
      <c r="H20" s="11"/>
      <c r="I20" s="65" t="s">
        <v>640</v>
      </c>
      <c r="J20" s="65" t="s">
        <v>646</v>
      </c>
      <c r="K20" s="65" t="s">
        <v>705</v>
      </c>
      <c r="L20" s="65"/>
      <c r="M20" s="11"/>
      <c r="N20" s="11"/>
      <c r="O20" s="65" t="s">
        <v>640</v>
      </c>
      <c r="P20" s="65" t="s">
        <v>646</v>
      </c>
      <c r="Q20" s="65" t="s">
        <v>705</v>
      </c>
      <c r="R20" s="6"/>
      <c r="S20" s="11">
        <v>1330</v>
      </c>
      <c r="T20" s="11">
        <v>409</v>
      </c>
      <c r="U20" s="65" t="s">
        <v>640</v>
      </c>
      <c r="V20" s="65" t="s">
        <v>646</v>
      </c>
      <c r="W20" s="14" t="s">
        <v>641</v>
      </c>
      <c r="X20" s="65" t="s">
        <v>625</v>
      </c>
      <c r="Y20" s="11">
        <v>0</v>
      </c>
      <c r="Z20" s="6"/>
      <c r="AA20" s="65" t="s">
        <v>640</v>
      </c>
      <c r="AB20" s="65" t="s">
        <v>646</v>
      </c>
      <c r="AC20" s="65" t="s">
        <v>723</v>
      </c>
      <c r="AD20" s="65" t="s">
        <v>637</v>
      </c>
      <c r="AE20" s="11">
        <v>0</v>
      </c>
      <c r="AF20" s="6"/>
      <c r="AG20" s="65" t="s">
        <v>640</v>
      </c>
      <c r="AH20" s="65" t="s">
        <v>646</v>
      </c>
      <c r="AI20" s="65" t="s">
        <v>723</v>
      </c>
      <c r="AJ20" s="14" t="s">
        <v>684</v>
      </c>
      <c r="AK20" s="208" t="s">
        <v>624</v>
      </c>
      <c r="AL20" s="209"/>
      <c r="AM20" s="209"/>
      <c r="AN20" s="209"/>
      <c r="AO20" s="209"/>
      <c r="AP20" s="210"/>
      <c r="AQ20" s="6"/>
      <c r="AR20" s="6"/>
      <c r="AS20" s="14" t="s">
        <v>675</v>
      </c>
      <c r="AT20" s="65" t="s">
        <v>640</v>
      </c>
      <c r="AU20" s="65" t="s">
        <v>646</v>
      </c>
      <c r="AV20" s="65" t="s">
        <v>642</v>
      </c>
      <c r="AW20" s="65" t="s">
        <v>625</v>
      </c>
      <c r="AX20" s="6" t="s">
        <v>878</v>
      </c>
    </row>
    <row r="21" spans="1:50" s="8" customFormat="1" ht="27.4" customHeight="1" x14ac:dyDescent="0.25">
      <c r="A21" s="9">
        <v>562653</v>
      </c>
      <c r="B21" s="9" t="s">
        <v>572</v>
      </c>
      <c r="C21" s="9" t="s">
        <v>475</v>
      </c>
      <c r="D21" s="9">
        <v>80</v>
      </c>
      <c r="E21" s="9">
        <v>58</v>
      </c>
      <c r="F21" s="65"/>
      <c r="G21" s="11"/>
      <c r="H21" s="11"/>
      <c r="I21" s="65" t="s">
        <v>640</v>
      </c>
      <c r="J21" s="65" t="s">
        <v>646</v>
      </c>
      <c r="K21" s="65" t="s">
        <v>705</v>
      </c>
      <c r="L21" s="65"/>
      <c r="M21" s="11"/>
      <c r="N21" s="11"/>
      <c r="O21" s="65" t="s">
        <v>640</v>
      </c>
      <c r="P21" s="65" t="s">
        <v>646</v>
      </c>
      <c r="Q21" s="65" t="s">
        <v>705</v>
      </c>
      <c r="R21" s="6"/>
      <c r="S21" s="11">
        <v>1155</v>
      </c>
      <c r="T21" s="11">
        <v>100</v>
      </c>
      <c r="U21" s="65" t="s">
        <v>640</v>
      </c>
      <c r="V21" s="65" t="s">
        <v>646</v>
      </c>
      <c r="W21" s="14" t="s">
        <v>641</v>
      </c>
      <c r="X21" s="65" t="s">
        <v>625</v>
      </c>
      <c r="Y21" s="11">
        <v>0</v>
      </c>
      <c r="Z21" s="6"/>
      <c r="AA21" s="65" t="s">
        <v>640</v>
      </c>
      <c r="AB21" s="65" t="s">
        <v>646</v>
      </c>
      <c r="AC21" s="65" t="s">
        <v>723</v>
      </c>
      <c r="AD21" s="65" t="s">
        <v>637</v>
      </c>
      <c r="AE21" s="11">
        <v>0</v>
      </c>
      <c r="AF21" s="6"/>
      <c r="AG21" s="65" t="s">
        <v>640</v>
      </c>
      <c r="AH21" s="65" t="s">
        <v>646</v>
      </c>
      <c r="AI21" s="65" t="s">
        <v>723</v>
      </c>
      <c r="AJ21" s="14" t="s">
        <v>684</v>
      </c>
      <c r="AK21" s="208" t="s">
        <v>624</v>
      </c>
      <c r="AL21" s="209"/>
      <c r="AM21" s="209"/>
      <c r="AN21" s="209"/>
      <c r="AO21" s="209"/>
      <c r="AP21" s="210"/>
      <c r="AQ21" s="6"/>
      <c r="AR21" s="6"/>
      <c r="AS21" s="14" t="s">
        <v>675</v>
      </c>
      <c r="AT21" s="65" t="s">
        <v>640</v>
      </c>
      <c r="AU21" s="65" t="s">
        <v>646</v>
      </c>
      <c r="AV21" s="65" t="s">
        <v>642</v>
      </c>
      <c r="AW21" s="65" t="s">
        <v>625</v>
      </c>
      <c r="AX21" s="6" t="s">
        <v>798</v>
      </c>
    </row>
    <row r="22" spans="1:50" s="8" customFormat="1" x14ac:dyDescent="0.25">
      <c r="A22" s="1">
        <v>547069</v>
      </c>
      <c r="B22" s="1" t="s">
        <v>471</v>
      </c>
      <c r="C22" s="1" t="s">
        <v>475</v>
      </c>
      <c r="D22" s="1">
        <v>646</v>
      </c>
      <c r="E22" s="1">
        <v>468</v>
      </c>
      <c r="F22" s="22"/>
      <c r="G22" s="11"/>
      <c r="H22" s="11"/>
      <c r="I22" s="11"/>
      <c r="J22" s="11"/>
      <c r="K22" s="21"/>
      <c r="L22" s="21"/>
      <c r="M22" s="11"/>
      <c r="N22" s="11"/>
      <c r="O22" s="11"/>
      <c r="P22" s="11"/>
      <c r="Q22" s="21"/>
      <c r="R22" s="6"/>
      <c r="S22" s="11"/>
      <c r="T22" s="6"/>
      <c r="U22" s="6"/>
      <c r="V22" s="6"/>
      <c r="W22" s="6"/>
      <c r="X22" s="21"/>
      <c r="Y22" s="6"/>
      <c r="Z22" s="6"/>
      <c r="AA22" s="6"/>
      <c r="AB22" s="6"/>
      <c r="AC22" s="6"/>
      <c r="AD22" s="21"/>
      <c r="AE22" s="6"/>
      <c r="AF22" s="6"/>
      <c r="AG22" s="6"/>
      <c r="AH22" s="6"/>
      <c r="AI22" s="6"/>
      <c r="AJ22" s="21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21"/>
      <c r="AX22" s="6"/>
    </row>
    <row r="23" spans="1:50" s="8" customFormat="1" ht="45" x14ac:dyDescent="0.25">
      <c r="A23" s="9">
        <v>561045</v>
      </c>
      <c r="B23" s="9" t="s">
        <v>531</v>
      </c>
      <c r="C23" s="9" t="s">
        <v>475</v>
      </c>
      <c r="D23" s="9">
        <v>113</v>
      </c>
      <c r="E23" s="9">
        <v>117</v>
      </c>
      <c r="F23" s="63"/>
      <c r="G23" s="11"/>
      <c r="H23" s="11"/>
      <c r="I23" s="63" t="s">
        <v>640</v>
      </c>
      <c r="J23" s="63" t="s">
        <v>646</v>
      </c>
      <c r="K23" s="63" t="s">
        <v>705</v>
      </c>
      <c r="L23" s="63"/>
      <c r="M23" s="11"/>
      <c r="N23" s="11"/>
      <c r="O23" s="63" t="s">
        <v>640</v>
      </c>
      <c r="P23" s="63" t="s">
        <v>646</v>
      </c>
      <c r="Q23" s="63" t="s">
        <v>705</v>
      </c>
      <c r="R23" s="6"/>
      <c r="S23" s="11">
        <f>343+82+608+342+75</f>
        <v>1450</v>
      </c>
      <c r="T23" s="11">
        <v>408</v>
      </c>
      <c r="U23" s="63" t="s">
        <v>640</v>
      </c>
      <c r="V23" s="63" t="s">
        <v>646</v>
      </c>
      <c r="W23" s="63" t="s">
        <v>882</v>
      </c>
      <c r="X23" s="63" t="s">
        <v>625</v>
      </c>
      <c r="Y23" s="11">
        <v>3565</v>
      </c>
      <c r="Z23" s="6"/>
      <c r="AA23" s="63" t="s">
        <v>640</v>
      </c>
      <c r="AB23" s="63" t="s">
        <v>646</v>
      </c>
      <c r="AC23" s="63" t="s">
        <v>723</v>
      </c>
      <c r="AD23" s="14" t="s">
        <v>684</v>
      </c>
      <c r="AE23" s="11">
        <v>1404</v>
      </c>
      <c r="AF23" s="6"/>
      <c r="AG23" s="63" t="s">
        <v>640</v>
      </c>
      <c r="AH23" s="63" t="s">
        <v>646</v>
      </c>
      <c r="AI23" s="63" t="s">
        <v>723</v>
      </c>
      <c r="AJ23" s="63" t="s">
        <v>883</v>
      </c>
      <c r="AK23" s="208" t="s">
        <v>624</v>
      </c>
      <c r="AL23" s="209"/>
      <c r="AM23" s="209"/>
      <c r="AN23" s="209"/>
      <c r="AO23" s="209"/>
      <c r="AP23" s="210"/>
      <c r="AQ23" s="6"/>
      <c r="AR23" s="6"/>
      <c r="AS23" s="14" t="s">
        <v>675</v>
      </c>
      <c r="AT23" s="63" t="s">
        <v>640</v>
      </c>
      <c r="AU23" s="63" t="s">
        <v>646</v>
      </c>
      <c r="AV23" s="63" t="s">
        <v>642</v>
      </c>
      <c r="AW23" s="63" t="s">
        <v>625</v>
      </c>
      <c r="AX23" s="6"/>
    </row>
    <row r="24" spans="1:50" s="7" customFormat="1" ht="60" x14ac:dyDescent="0.25">
      <c r="A24" s="1">
        <v>562378</v>
      </c>
      <c r="B24" s="1" t="s">
        <v>512</v>
      </c>
      <c r="C24" s="1" t="s">
        <v>475</v>
      </c>
      <c r="D24" s="1">
        <v>208</v>
      </c>
      <c r="E24" s="1">
        <v>242</v>
      </c>
      <c r="F24" s="22"/>
      <c r="G24" s="12"/>
      <c r="H24" s="12"/>
      <c r="I24" s="12"/>
      <c r="J24" s="205" t="s">
        <v>640</v>
      </c>
      <c r="K24" s="205" t="s">
        <v>646</v>
      </c>
      <c r="L24" s="205" t="s">
        <v>705</v>
      </c>
      <c r="M24" s="205"/>
      <c r="N24" s="12"/>
      <c r="O24" s="12"/>
      <c r="P24" s="205" t="s">
        <v>640</v>
      </c>
      <c r="Q24" s="205" t="s">
        <v>646</v>
      </c>
      <c r="R24" s="205" t="s">
        <v>705</v>
      </c>
      <c r="S24" s="12">
        <v>6122</v>
      </c>
      <c r="T24" s="12">
        <v>1279</v>
      </c>
      <c r="U24" s="205" t="s">
        <v>640</v>
      </c>
      <c r="V24" s="205" t="s">
        <v>646</v>
      </c>
      <c r="W24" s="19" t="s">
        <v>641</v>
      </c>
      <c r="X24" s="205" t="s">
        <v>625</v>
      </c>
      <c r="Y24" s="2">
        <v>6849</v>
      </c>
      <c r="Z24" s="2"/>
      <c r="AA24" s="205" t="s">
        <v>640</v>
      </c>
      <c r="AB24" s="205" t="s">
        <v>646</v>
      </c>
      <c r="AC24" s="205" t="s">
        <v>723</v>
      </c>
      <c r="AD24" s="205" t="s">
        <v>637</v>
      </c>
      <c r="AE24" s="12">
        <f>4032+333</f>
        <v>4365</v>
      </c>
      <c r="AF24" s="2"/>
      <c r="AG24" s="205" t="s">
        <v>640</v>
      </c>
      <c r="AH24" s="205" t="s">
        <v>646</v>
      </c>
      <c r="AI24" s="205" t="s">
        <v>723</v>
      </c>
      <c r="AJ24" s="205" t="s">
        <v>637</v>
      </c>
      <c r="AK24" s="211" t="s">
        <v>624</v>
      </c>
      <c r="AL24" s="212"/>
      <c r="AM24" s="212"/>
      <c r="AN24" s="212"/>
      <c r="AO24" s="212"/>
      <c r="AP24" s="213"/>
      <c r="AQ24" s="5"/>
      <c r="AR24" s="5"/>
      <c r="AS24" s="19" t="s">
        <v>832</v>
      </c>
      <c r="AT24" s="205" t="s">
        <v>640</v>
      </c>
      <c r="AU24" s="205" t="s">
        <v>646</v>
      </c>
      <c r="AV24" s="205" t="s">
        <v>642</v>
      </c>
      <c r="AW24" s="205" t="s">
        <v>625</v>
      </c>
      <c r="AX24" s="5" t="s">
        <v>1346</v>
      </c>
    </row>
    <row r="25" spans="1:50" s="8" customFormat="1" ht="45.75" customHeight="1" x14ac:dyDescent="0.25">
      <c r="A25" s="56">
        <v>547247</v>
      </c>
      <c r="B25" s="56" t="s">
        <v>446</v>
      </c>
      <c r="C25" s="56" t="s">
        <v>475</v>
      </c>
      <c r="D25" s="56">
        <v>437</v>
      </c>
      <c r="E25" s="56">
        <v>408</v>
      </c>
      <c r="F25" s="57"/>
      <c r="G25" s="11">
        <v>4251</v>
      </c>
      <c r="H25" s="11">
        <v>1860</v>
      </c>
      <c r="I25" s="180" t="s">
        <v>640</v>
      </c>
      <c r="J25" s="180" t="s">
        <v>646</v>
      </c>
      <c r="K25" s="180" t="s">
        <v>723</v>
      </c>
      <c r="L25" s="180"/>
      <c r="M25" s="11">
        <v>0</v>
      </c>
      <c r="N25" s="11">
        <v>0</v>
      </c>
      <c r="O25" s="180" t="s">
        <v>640</v>
      </c>
      <c r="P25" s="180" t="s">
        <v>646</v>
      </c>
      <c r="Q25" s="180" t="s">
        <v>723</v>
      </c>
      <c r="R25" s="6" t="s">
        <v>969</v>
      </c>
      <c r="S25" s="11">
        <v>7070</v>
      </c>
      <c r="T25" s="11">
        <v>3468</v>
      </c>
      <c r="U25" s="180" t="s">
        <v>640</v>
      </c>
      <c r="V25" s="180" t="s">
        <v>646</v>
      </c>
      <c r="W25" s="14" t="s">
        <v>641</v>
      </c>
      <c r="X25" s="180" t="s">
        <v>625</v>
      </c>
      <c r="Y25" s="11">
        <v>0</v>
      </c>
      <c r="Z25" s="6"/>
      <c r="AA25" s="180" t="s">
        <v>640</v>
      </c>
      <c r="AB25" s="180" t="s">
        <v>646</v>
      </c>
      <c r="AC25" s="180" t="s">
        <v>723</v>
      </c>
      <c r="AD25" s="180" t="s">
        <v>637</v>
      </c>
      <c r="AE25" s="11">
        <v>0</v>
      </c>
      <c r="AF25" s="6"/>
      <c r="AG25" s="180" t="s">
        <v>640</v>
      </c>
      <c r="AH25" s="180" t="s">
        <v>646</v>
      </c>
      <c r="AI25" s="180" t="s">
        <v>723</v>
      </c>
      <c r="AJ25" s="180" t="s">
        <v>637</v>
      </c>
      <c r="AK25" s="208" t="s">
        <v>624</v>
      </c>
      <c r="AL25" s="209"/>
      <c r="AM25" s="209"/>
      <c r="AN25" s="209"/>
      <c r="AO25" s="209"/>
      <c r="AP25" s="210"/>
      <c r="AQ25" s="6"/>
      <c r="AR25" s="6"/>
      <c r="AS25" s="14" t="s">
        <v>665</v>
      </c>
      <c r="AT25" s="180" t="s">
        <v>640</v>
      </c>
      <c r="AU25" s="180" t="s">
        <v>646</v>
      </c>
      <c r="AV25" s="180" t="s">
        <v>642</v>
      </c>
      <c r="AW25" s="180" t="s">
        <v>625</v>
      </c>
      <c r="AX25" s="6"/>
    </row>
    <row r="26" spans="1:50" s="8" customFormat="1" x14ac:dyDescent="0.25">
      <c r="A26" s="1">
        <v>547280</v>
      </c>
      <c r="B26" s="1" t="s">
        <v>474</v>
      </c>
      <c r="C26" s="1" t="s">
        <v>475</v>
      </c>
      <c r="D26" s="1">
        <v>3548</v>
      </c>
      <c r="E26" s="1">
        <v>596</v>
      </c>
      <c r="F26" s="22"/>
      <c r="G26" s="11"/>
      <c r="H26" s="11"/>
      <c r="I26" s="11"/>
      <c r="J26" s="11"/>
      <c r="K26" s="21"/>
      <c r="L26" s="21"/>
      <c r="M26" s="11"/>
      <c r="N26" s="11"/>
      <c r="O26" s="11"/>
      <c r="P26" s="11"/>
      <c r="Q26" s="21"/>
      <c r="R26" s="6"/>
      <c r="S26" s="11"/>
      <c r="T26" s="6"/>
      <c r="U26" s="6"/>
      <c r="V26" s="6"/>
      <c r="W26" s="6"/>
      <c r="X26" s="21"/>
      <c r="Y26" s="6"/>
      <c r="Z26" s="6"/>
      <c r="AA26" s="6"/>
      <c r="AB26" s="6"/>
      <c r="AC26" s="6"/>
      <c r="AD26" s="21"/>
      <c r="AE26" s="6"/>
      <c r="AF26" s="6"/>
      <c r="AG26" s="6"/>
      <c r="AH26" s="6"/>
      <c r="AI26" s="6"/>
      <c r="AJ26" s="21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21"/>
      <c r="AX26" s="6"/>
    </row>
    <row r="27" spans="1:50" s="8" customFormat="1" x14ac:dyDescent="0.25">
      <c r="A27" s="1">
        <v>547336</v>
      </c>
      <c r="B27" s="1" t="s">
        <v>475</v>
      </c>
      <c r="C27" s="1" t="s">
        <v>475</v>
      </c>
      <c r="D27" s="1">
        <v>8150</v>
      </c>
      <c r="E27" s="1">
        <v>616</v>
      </c>
      <c r="F27" s="22" t="s">
        <v>621</v>
      </c>
      <c r="G27" s="11"/>
      <c r="H27" s="11"/>
      <c r="I27" s="11"/>
      <c r="J27" s="11"/>
      <c r="K27" s="21"/>
      <c r="L27" s="21"/>
      <c r="M27" s="11"/>
      <c r="N27" s="11"/>
      <c r="O27" s="11"/>
      <c r="P27" s="11"/>
      <c r="Q27" s="21"/>
      <c r="R27" s="6"/>
      <c r="S27" s="11"/>
      <c r="T27" s="6"/>
      <c r="U27" s="6"/>
      <c r="V27" s="6"/>
      <c r="W27" s="6"/>
      <c r="X27" s="21"/>
      <c r="Y27" s="6"/>
      <c r="Z27" s="6"/>
      <c r="AA27" s="6"/>
      <c r="AB27" s="6"/>
      <c r="AC27" s="6"/>
      <c r="AD27" s="21"/>
      <c r="AE27" s="6"/>
      <c r="AF27" s="6"/>
      <c r="AG27" s="6"/>
      <c r="AH27" s="6"/>
      <c r="AI27" s="6"/>
      <c r="AJ27" s="21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21"/>
      <c r="AX27" s="6"/>
    </row>
    <row r="28" spans="1:50" s="7" customFormat="1" ht="42.4" customHeight="1" x14ac:dyDescent="0.25">
      <c r="A28" s="2">
        <v>508683</v>
      </c>
      <c r="B28" s="2" t="s">
        <v>38</v>
      </c>
      <c r="C28" s="2" t="s">
        <v>475</v>
      </c>
      <c r="D28" s="2">
        <v>85</v>
      </c>
      <c r="E28" s="2">
        <v>63</v>
      </c>
      <c r="F28" s="54"/>
      <c r="G28" s="12"/>
      <c r="H28" s="12"/>
      <c r="I28" s="54" t="s">
        <v>640</v>
      </c>
      <c r="J28" s="54" t="s">
        <v>646</v>
      </c>
      <c r="K28" s="54" t="s">
        <v>797</v>
      </c>
      <c r="L28" s="54"/>
      <c r="M28" s="12"/>
      <c r="N28" s="12"/>
      <c r="O28" s="54" t="s">
        <v>640</v>
      </c>
      <c r="P28" s="54" t="s">
        <v>646</v>
      </c>
      <c r="Q28" s="54" t="s">
        <v>705</v>
      </c>
      <c r="R28" s="5"/>
      <c r="S28" s="12">
        <v>1055</v>
      </c>
      <c r="T28" s="12">
        <v>385</v>
      </c>
      <c r="U28" s="54" t="s">
        <v>640</v>
      </c>
      <c r="V28" s="54" t="s">
        <v>646</v>
      </c>
      <c r="W28" s="19" t="s">
        <v>641</v>
      </c>
      <c r="X28" s="54" t="s">
        <v>625</v>
      </c>
      <c r="Y28" s="12">
        <v>0</v>
      </c>
      <c r="Z28" s="5"/>
      <c r="AA28" s="54" t="s">
        <v>640</v>
      </c>
      <c r="AB28" s="54" t="s">
        <v>646</v>
      </c>
      <c r="AC28" s="54" t="s">
        <v>723</v>
      </c>
      <c r="AD28" s="54" t="s">
        <v>637</v>
      </c>
      <c r="AE28" s="12">
        <v>895</v>
      </c>
      <c r="AF28" s="5"/>
      <c r="AG28" s="54" t="s">
        <v>640</v>
      </c>
      <c r="AH28" s="54" t="s">
        <v>646</v>
      </c>
      <c r="AI28" s="54" t="s">
        <v>723</v>
      </c>
      <c r="AJ28" s="19" t="s">
        <v>684</v>
      </c>
      <c r="AK28" s="211" t="s">
        <v>624</v>
      </c>
      <c r="AL28" s="212"/>
      <c r="AM28" s="212"/>
      <c r="AN28" s="212"/>
      <c r="AO28" s="212"/>
      <c r="AP28" s="213"/>
      <c r="AQ28" s="5"/>
      <c r="AR28" s="5"/>
      <c r="AS28" s="19" t="s">
        <v>675</v>
      </c>
      <c r="AT28" s="54" t="s">
        <v>640</v>
      </c>
      <c r="AU28" s="54" t="s">
        <v>646</v>
      </c>
      <c r="AV28" s="54" t="s">
        <v>642</v>
      </c>
      <c r="AW28" s="54" t="s">
        <v>625</v>
      </c>
      <c r="AX28" s="5" t="s">
        <v>805</v>
      </c>
    </row>
    <row r="29" spans="1:50" s="25" customFormat="1" x14ac:dyDescent="0.25"/>
    <row r="30" spans="1:50" s="26" customFormat="1" x14ac:dyDescent="0.25"/>
  </sheetData>
  <mergeCells count="19">
    <mergeCell ref="AR12:AW12"/>
    <mergeCell ref="AK21:AP21"/>
    <mergeCell ref="AK28:AP28"/>
    <mergeCell ref="AK18:AP18"/>
    <mergeCell ref="AK11:AP11"/>
    <mergeCell ref="AV11:AW11"/>
    <mergeCell ref="AK25:AP25"/>
    <mergeCell ref="AK23:AP23"/>
    <mergeCell ref="AK14:AP14"/>
    <mergeCell ref="AK16:AP16"/>
    <mergeCell ref="AK6:AP6"/>
    <mergeCell ref="AK20:AP20"/>
    <mergeCell ref="AK24:AP24"/>
    <mergeCell ref="AK4:AP4"/>
    <mergeCell ref="AK10:AP10"/>
    <mergeCell ref="AK12:AP12"/>
    <mergeCell ref="AK9:AP9"/>
    <mergeCell ref="AK7:AP7"/>
    <mergeCell ref="AK8:AP8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158D-9AE8-40E7-B215-5379671F4B21}">
  <dimension ref="A1:AX19"/>
  <sheetViews>
    <sheetView topLeftCell="AH1" zoomScale="70" zoomScaleNormal="70" workbookViewId="0">
      <pane ySplit="3" topLeftCell="A4" activePane="bottomLeft" state="frozen"/>
      <selection pane="bottomLeft" activeCell="A4" sqref="A4:AX16"/>
    </sheetView>
  </sheetViews>
  <sheetFormatPr defaultRowHeight="15" x14ac:dyDescent="0.25"/>
  <cols>
    <col min="2" max="2" width="17.42578125" bestFit="1" customWidth="1"/>
    <col min="3" max="3" width="15.2851562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45" x14ac:dyDescent="0.25">
      <c r="A4" s="9">
        <v>536156</v>
      </c>
      <c r="B4" s="9" t="s">
        <v>112</v>
      </c>
      <c r="C4" s="9" t="s">
        <v>291</v>
      </c>
      <c r="D4" s="9">
        <v>107</v>
      </c>
      <c r="E4" s="9">
        <v>103</v>
      </c>
      <c r="F4" s="63"/>
      <c r="G4" s="9">
        <v>6530</v>
      </c>
      <c r="H4" s="9">
        <v>854</v>
      </c>
      <c r="I4" s="63" t="s">
        <v>640</v>
      </c>
      <c r="J4" s="63" t="s">
        <v>646</v>
      </c>
      <c r="K4" s="63" t="s">
        <v>723</v>
      </c>
      <c r="L4" s="31" t="s">
        <v>866</v>
      </c>
      <c r="M4" s="11"/>
      <c r="N4" s="11"/>
      <c r="O4" s="63" t="s">
        <v>640</v>
      </c>
      <c r="P4" s="63" t="s">
        <v>646</v>
      </c>
      <c r="Q4" s="63" t="s">
        <v>705</v>
      </c>
      <c r="R4" s="63"/>
      <c r="S4" s="9">
        <v>1111</v>
      </c>
      <c r="T4" s="9">
        <v>111</v>
      </c>
      <c r="U4" s="43" t="s">
        <v>640</v>
      </c>
      <c r="V4" s="43" t="s">
        <v>646</v>
      </c>
      <c r="W4" s="45" t="s">
        <v>641</v>
      </c>
      <c r="X4" s="43" t="s">
        <v>625</v>
      </c>
      <c r="Y4" s="9">
        <v>1820</v>
      </c>
      <c r="Z4" s="9"/>
      <c r="AA4" s="43" t="s">
        <v>640</v>
      </c>
      <c r="AB4" s="43" t="s">
        <v>646</v>
      </c>
      <c r="AC4" s="45" t="s">
        <v>723</v>
      </c>
      <c r="AD4" s="47" t="s">
        <v>684</v>
      </c>
      <c r="AE4" s="9">
        <v>613</v>
      </c>
      <c r="AF4" s="9"/>
      <c r="AG4" s="43" t="s">
        <v>640</v>
      </c>
      <c r="AH4" s="43" t="s">
        <v>646</v>
      </c>
      <c r="AI4" s="45" t="s">
        <v>723</v>
      </c>
      <c r="AJ4" s="47" t="s">
        <v>684</v>
      </c>
      <c r="AK4" s="208" t="s">
        <v>624</v>
      </c>
      <c r="AL4" s="209"/>
      <c r="AM4" s="209"/>
      <c r="AN4" s="209"/>
      <c r="AO4" s="209"/>
      <c r="AP4" s="210"/>
      <c r="AQ4" s="9"/>
      <c r="AR4" s="9"/>
      <c r="AS4" s="14" t="s">
        <v>675</v>
      </c>
      <c r="AT4" s="63" t="s">
        <v>640</v>
      </c>
      <c r="AU4" s="63" t="s">
        <v>646</v>
      </c>
      <c r="AV4" s="63" t="s">
        <v>642</v>
      </c>
      <c r="AW4" s="63" t="s">
        <v>625</v>
      </c>
      <c r="AX4" s="9" t="s">
        <v>867</v>
      </c>
    </row>
    <row r="5" spans="1:50" s="10" customFormat="1" ht="30" x14ac:dyDescent="0.25">
      <c r="A5" s="9">
        <v>598976</v>
      </c>
      <c r="B5" s="9" t="s">
        <v>607</v>
      </c>
      <c r="C5" s="9" t="s">
        <v>291</v>
      </c>
      <c r="D5" s="9">
        <v>57</v>
      </c>
      <c r="E5" s="9">
        <v>27</v>
      </c>
      <c r="F5" s="63"/>
      <c r="G5" s="9">
        <v>10465</v>
      </c>
      <c r="H5" s="9">
        <v>10416</v>
      </c>
      <c r="I5" s="63" t="s">
        <v>640</v>
      </c>
      <c r="J5" s="63" t="s">
        <v>646</v>
      </c>
      <c r="K5" s="63" t="s">
        <v>723</v>
      </c>
      <c r="L5" s="63"/>
      <c r="M5" s="11"/>
      <c r="N5" s="11"/>
      <c r="O5" s="63" t="s">
        <v>640</v>
      </c>
      <c r="P5" s="63" t="s">
        <v>646</v>
      </c>
      <c r="Q5" s="63" t="s">
        <v>705</v>
      </c>
      <c r="R5" s="63"/>
      <c r="S5" s="9">
        <v>1167</v>
      </c>
      <c r="T5" s="9">
        <v>544</v>
      </c>
      <c r="U5" s="43" t="s">
        <v>640</v>
      </c>
      <c r="V5" s="43" t="s">
        <v>646</v>
      </c>
      <c r="W5" s="45" t="s">
        <v>641</v>
      </c>
      <c r="X5" s="43" t="s">
        <v>625</v>
      </c>
      <c r="Y5" s="9">
        <v>0</v>
      </c>
      <c r="Z5" s="9"/>
      <c r="AA5" s="43" t="s">
        <v>640</v>
      </c>
      <c r="AB5" s="43" t="s">
        <v>646</v>
      </c>
      <c r="AC5" s="46" t="s">
        <v>705</v>
      </c>
      <c r="AD5" s="47" t="s">
        <v>684</v>
      </c>
      <c r="AE5" s="9">
        <v>783</v>
      </c>
      <c r="AF5" s="9"/>
      <c r="AG5" s="43" t="s">
        <v>640</v>
      </c>
      <c r="AH5" s="43" t="s">
        <v>646</v>
      </c>
      <c r="AI5" s="46" t="s">
        <v>723</v>
      </c>
      <c r="AJ5" s="47" t="s">
        <v>684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9"/>
      <c r="AT5" s="63" t="s">
        <v>640</v>
      </c>
      <c r="AU5" s="63" t="s">
        <v>646</v>
      </c>
      <c r="AV5" s="208" t="s">
        <v>647</v>
      </c>
      <c r="AW5" s="210"/>
      <c r="AX5" s="9" t="s">
        <v>740</v>
      </c>
    </row>
    <row r="6" spans="1:50" s="10" customFormat="1" ht="45" x14ac:dyDescent="0.25">
      <c r="A6" s="9">
        <v>536199</v>
      </c>
      <c r="B6" s="9" t="s">
        <v>103</v>
      </c>
      <c r="C6" s="9" t="s">
        <v>291</v>
      </c>
      <c r="D6" s="9">
        <v>121</v>
      </c>
      <c r="E6" s="9">
        <v>129</v>
      </c>
      <c r="F6" s="65" t="s">
        <v>621</v>
      </c>
      <c r="G6" s="9"/>
      <c r="H6" s="9"/>
      <c r="I6" s="65" t="s">
        <v>640</v>
      </c>
      <c r="J6" s="65" t="s">
        <v>646</v>
      </c>
      <c r="K6" s="65" t="s">
        <v>705</v>
      </c>
      <c r="L6" s="9"/>
      <c r="M6" s="9"/>
      <c r="N6" s="9"/>
      <c r="O6" s="65" t="s">
        <v>640</v>
      </c>
      <c r="P6" s="65" t="s">
        <v>646</v>
      </c>
      <c r="Q6" s="65" t="s">
        <v>705</v>
      </c>
      <c r="R6" s="9"/>
      <c r="S6" s="9">
        <f>360+243+66+171</f>
        <v>840</v>
      </c>
      <c r="T6" s="9">
        <v>0</v>
      </c>
      <c r="U6" s="65" t="s">
        <v>640</v>
      </c>
      <c r="V6" s="65" t="s">
        <v>646</v>
      </c>
      <c r="W6" s="45" t="s">
        <v>641</v>
      </c>
      <c r="X6" s="65" t="s">
        <v>625</v>
      </c>
      <c r="Y6" s="9">
        <v>0</v>
      </c>
      <c r="Z6" s="9"/>
      <c r="AA6" s="43" t="s">
        <v>640</v>
      </c>
      <c r="AB6" s="43" t="s">
        <v>646</v>
      </c>
      <c r="AC6" s="45" t="s">
        <v>723</v>
      </c>
      <c r="AD6" s="14" t="s">
        <v>1042</v>
      </c>
      <c r="AE6" s="9">
        <v>1577</v>
      </c>
      <c r="AF6" s="9"/>
      <c r="AG6" s="43" t="s">
        <v>640</v>
      </c>
      <c r="AH6" s="43" t="s">
        <v>646</v>
      </c>
      <c r="AI6" s="45" t="s">
        <v>723</v>
      </c>
      <c r="AJ6" s="67" t="s">
        <v>684</v>
      </c>
      <c r="AK6" s="208" t="s">
        <v>624</v>
      </c>
      <c r="AL6" s="209"/>
      <c r="AM6" s="209"/>
      <c r="AN6" s="209"/>
      <c r="AO6" s="209"/>
      <c r="AP6" s="210"/>
      <c r="AQ6" s="9"/>
      <c r="AR6" s="9"/>
      <c r="AS6" s="14" t="s">
        <v>675</v>
      </c>
      <c r="AT6" s="65" t="s">
        <v>640</v>
      </c>
      <c r="AU6" s="65" t="s">
        <v>646</v>
      </c>
      <c r="AV6" s="65" t="s">
        <v>642</v>
      </c>
      <c r="AW6" s="65" t="s">
        <v>625</v>
      </c>
      <c r="AX6" s="9" t="s">
        <v>905</v>
      </c>
    </row>
    <row r="7" spans="1:50" s="10" customFormat="1" x14ac:dyDescent="0.25">
      <c r="A7" s="1">
        <v>544388</v>
      </c>
      <c r="B7" s="1" t="s">
        <v>57</v>
      </c>
      <c r="C7" s="1" t="s">
        <v>291</v>
      </c>
      <c r="D7" s="1">
        <v>1765</v>
      </c>
      <c r="E7" s="1">
        <v>565</v>
      </c>
      <c r="F7" s="22"/>
      <c r="G7" s="11"/>
      <c r="H7" s="11"/>
      <c r="I7" s="21"/>
      <c r="J7" s="21"/>
      <c r="K7" s="21"/>
      <c r="L7" s="21"/>
      <c r="M7" s="11"/>
      <c r="N7" s="9"/>
      <c r="O7" s="21"/>
      <c r="P7" s="21"/>
      <c r="Q7" s="21"/>
      <c r="R7" s="21"/>
      <c r="S7" s="11"/>
      <c r="T7" s="9"/>
      <c r="U7" s="21"/>
      <c r="V7" s="21"/>
      <c r="W7" s="21"/>
      <c r="X7" s="21"/>
      <c r="Y7" s="9"/>
      <c r="Z7" s="9"/>
      <c r="AA7" s="9"/>
      <c r="AB7" s="9"/>
      <c r="AC7" s="9"/>
      <c r="AD7" s="9"/>
      <c r="AE7" s="9"/>
      <c r="AF7" s="9"/>
      <c r="AG7" s="21"/>
      <c r="AH7" s="21"/>
      <c r="AI7" s="21"/>
      <c r="AJ7" s="21"/>
      <c r="AK7" s="9"/>
      <c r="AL7" s="9"/>
      <c r="AM7" s="9"/>
      <c r="AN7" s="9"/>
      <c r="AO7" s="9"/>
      <c r="AP7" s="9"/>
      <c r="AQ7" s="9"/>
      <c r="AR7" s="9"/>
      <c r="AS7" s="21"/>
      <c r="AT7" s="21"/>
      <c r="AU7" s="21"/>
      <c r="AV7" s="21"/>
      <c r="AW7" s="21"/>
      <c r="AX7" s="9"/>
    </row>
    <row r="8" spans="1:50" s="10" customFormat="1" ht="60.75" customHeight="1" x14ac:dyDescent="0.25">
      <c r="A8" s="9">
        <v>549371</v>
      </c>
      <c r="B8" s="9" t="s">
        <v>441</v>
      </c>
      <c r="C8" s="9" t="s">
        <v>291</v>
      </c>
      <c r="D8" s="9">
        <v>258</v>
      </c>
      <c r="E8" s="9">
        <v>279</v>
      </c>
      <c r="F8" s="140"/>
      <c r="G8" s="11">
        <v>7010</v>
      </c>
      <c r="H8" s="11">
        <v>6473</v>
      </c>
      <c r="I8" s="140" t="s">
        <v>640</v>
      </c>
      <c r="J8" s="140" t="s">
        <v>646</v>
      </c>
      <c r="K8" s="140" t="s">
        <v>723</v>
      </c>
      <c r="L8" s="140"/>
      <c r="M8" s="11">
        <v>0</v>
      </c>
      <c r="N8" s="11">
        <v>0</v>
      </c>
      <c r="O8" s="140" t="s">
        <v>640</v>
      </c>
      <c r="P8" s="140" t="s">
        <v>646</v>
      </c>
      <c r="Q8" s="140" t="s">
        <v>723</v>
      </c>
      <c r="R8" s="9" t="s">
        <v>969</v>
      </c>
      <c r="S8" s="11">
        <v>4091</v>
      </c>
      <c r="T8" s="9">
        <v>0</v>
      </c>
      <c r="U8" s="140" t="s">
        <v>640</v>
      </c>
      <c r="V8" s="140" t="s">
        <v>646</v>
      </c>
      <c r="W8" s="45" t="s">
        <v>641</v>
      </c>
      <c r="X8" s="140" t="s">
        <v>625</v>
      </c>
      <c r="Y8" s="9">
        <v>3563</v>
      </c>
      <c r="Z8" s="9"/>
      <c r="AA8" s="43" t="s">
        <v>640</v>
      </c>
      <c r="AB8" s="43" t="s">
        <v>646</v>
      </c>
      <c r="AC8" s="45" t="s">
        <v>723</v>
      </c>
      <c r="AD8" s="14" t="s">
        <v>1148</v>
      </c>
      <c r="AE8" s="9">
        <v>5141</v>
      </c>
      <c r="AF8" s="9"/>
      <c r="AG8" s="43" t="s">
        <v>640</v>
      </c>
      <c r="AH8" s="43" t="s">
        <v>646</v>
      </c>
      <c r="AI8" s="45" t="s">
        <v>723</v>
      </c>
      <c r="AJ8" s="142" t="s">
        <v>1149</v>
      </c>
      <c r="AK8" s="208" t="s">
        <v>624</v>
      </c>
      <c r="AL8" s="209"/>
      <c r="AM8" s="209"/>
      <c r="AN8" s="209"/>
      <c r="AO8" s="209"/>
      <c r="AP8" s="210"/>
      <c r="AQ8" s="9"/>
      <c r="AR8" s="9"/>
      <c r="AS8" s="9"/>
      <c r="AT8" s="140" t="s">
        <v>640</v>
      </c>
      <c r="AU8" s="140" t="s">
        <v>646</v>
      </c>
      <c r="AV8" s="208" t="s">
        <v>647</v>
      </c>
      <c r="AW8" s="210"/>
      <c r="AX8" s="9" t="s">
        <v>1150</v>
      </c>
    </row>
    <row r="9" spans="1:50" s="10" customFormat="1" ht="30" x14ac:dyDescent="0.25">
      <c r="A9" s="56">
        <v>536075</v>
      </c>
      <c r="B9" s="56" t="s">
        <v>107</v>
      </c>
      <c r="C9" s="56" t="s">
        <v>291</v>
      </c>
      <c r="D9" s="56">
        <v>191</v>
      </c>
      <c r="E9" s="56">
        <v>218</v>
      </c>
      <c r="F9" s="57"/>
      <c r="G9" s="11"/>
      <c r="H9" s="11"/>
      <c r="I9" s="105" t="s">
        <v>640</v>
      </c>
      <c r="J9" s="105" t="s">
        <v>646</v>
      </c>
      <c r="K9" s="105" t="s">
        <v>705</v>
      </c>
      <c r="L9" s="9"/>
      <c r="M9" s="9"/>
      <c r="N9" s="9"/>
      <c r="O9" s="105" t="s">
        <v>640</v>
      </c>
      <c r="P9" s="105" t="s">
        <v>646</v>
      </c>
      <c r="Q9" s="105" t="s">
        <v>705</v>
      </c>
      <c r="R9" s="9"/>
      <c r="S9" s="11">
        <v>1843</v>
      </c>
      <c r="T9" s="9">
        <v>144</v>
      </c>
      <c r="U9" s="105" t="s">
        <v>640</v>
      </c>
      <c r="V9" s="105" t="s">
        <v>646</v>
      </c>
      <c r="W9" s="45" t="s">
        <v>641</v>
      </c>
      <c r="X9" s="105" t="s">
        <v>625</v>
      </c>
      <c r="Y9" s="9">
        <v>3989</v>
      </c>
      <c r="Z9" s="9"/>
      <c r="AA9" s="43" t="s">
        <v>640</v>
      </c>
      <c r="AB9" s="43" t="s">
        <v>646</v>
      </c>
      <c r="AC9" s="45" t="s">
        <v>723</v>
      </c>
      <c r="AD9" s="14" t="s">
        <v>1041</v>
      </c>
      <c r="AE9" s="9">
        <v>1568</v>
      </c>
      <c r="AF9" s="9"/>
      <c r="AG9" s="43" t="s">
        <v>640</v>
      </c>
      <c r="AH9" s="43" t="s">
        <v>646</v>
      </c>
      <c r="AI9" s="45" t="s">
        <v>723</v>
      </c>
      <c r="AJ9" s="106" t="s">
        <v>684</v>
      </c>
      <c r="AK9" s="208" t="s">
        <v>624</v>
      </c>
      <c r="AL9" s="209"/>
      <c r="AM9" s="209"/>
      <c r="AN9" s="209"/>
      <c r="AO9" s="209"/>
      <c r="AP9" s="210"/>
      <c r="AQ9" s="9"/>
      <c r="AR9" s="9"/>
      <c r="AS9" s="14" t="s">
        <v>665</v>
      </c>
      <c r="AT9" s="105" t="s">
        <v>640</v>
      </c>
      <c r="AU9" s="105" t="s">
        <v>646</v>
      </c>
      <c r="AV9" s="105" t="s">
        <v>642</v>
      </c>
      <c r="AW9" s="105" t="s">
        <v>625</v>
      </c>
      <c r="AX9" s="9" t="s">
        <v>1043</v>
      </c>
    </row>
    <row r="10" spans="1:50" s="10" customFormat="1" ht="45" x14ac:dyDescent="0.25">
      <c r="A10" s="9">
        <v>536105</v>
      </c>
      <c r="B10" s="9" t="s">
        <v>108</v>
      </c>
      <c r="C10" s="9" t="s">
        <v>291</v>
      </c>
      <c r="D10" s="9">
        <v>106</v>
      </c>
      <c r="E10" s="9">
        <v>101</v>
      </c>
      <c r="F10" s="63"/>
      <c r="G10" s="11">
        <v>1880</v>
      </c>
      <c r="H10" s="11">
        <v>477</v>
      </c>
      <c r="I10" s="63" t="s">
        <v>640</v>
      </c>
      <c r="J10" s="63" t="s">
        <v>646</v>
      </c>
      <c r="K10" s="63" t="s">
        <v>723</v>
      </c>
      <c r="L10" s="63"/>
      <c r="M10" s="11"/>
      <c r="N10" s="11"/>
      <c r="O10" s="63" t="s">
        <v>640</v>
      </c>
      <c r="P10" s="63" t="s">
        <v>646</v>
      </c>
      <c r="Q10" s="63" t="s">
        <v>705</v>
      </c>
      <c r="R10" s="9"/>
      <c r="S10" s="11">
        <v>2242</v>
      </c>
      <c r="T10" s="9">
        <v>607</v>
      </c>
      <c r="U10" s="43" t="s">
        <v>640</v>
      </c>
      <c r="V10" s="43" t="s">
        <v>646</v>
      </c>
      <c r="W10" s="45" t="s">
        <v>641</v>
      </c>
      <c r="X10" s="43" t="s">
        <v>625</v>
      </c>
      <c r="Y10" s="9">
        <v>0</v>
      </c>
      <c r="Z10" s="9"/>
      <c r="AA10" s="63" t="s">
        <v>640</v>
      </c>
      <c r="AB10" s="63" t="s">
        <v>646</v>
      </c>
      <c r="AC10" s="45" t="s">
        <v>723</v>
      </c>
      <c r="AD10" s="63" t="s">
        <v>637</v>
      </c>
      <c r="AE10" s="9">
        <v>0</v>
      </c>
      <c r="AF10" s="9"/>
      <c r="AG10" s="63" t="s">
        <v>640</v>
      </c>
      <c r="AH10" s="63" t="s">
        <v>646</v>
      </c>
      <c r="AI10" s="14" t="s">
        <v>705</v>
      </c>
      <c r="AJ10" s="14" t="s">
        <v>684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14" t="s">
        <v>675</v>
      </c>
      <c r="AT10" s="63" t="s">
        <v>640</v>
      </c>
      <c r="AU10" s="63" t="s">
        <v>646</v>
      </c>
      <c r="AV10" s="63" t="s">
        <v>642</v>
      </c>
      <c r="AW10" s="63" t="s">
        <v>625</v>
      </c>
      <c r="AX10" s="9" t="s">
        <v>864</v>
      </c>
    </row>
    <row r="11" spans="1:50" s="10" customFormat="1" ht="69.75" customHeight="1" x14ac:dyDescent="0.25">
      <c r="A11" s="9">
        <v>535524</v>
      </c>
      <c r="B11" s="9" t="s">
        <v>79</v>
      </c>
      <c r="C11" s="9" t="s">
        <v>291</v>
      </c>
      <c r="D11" s="9">
        <v>157</v>
      </c>
      <c r="E11" s="9">
        <v>181</v>
      </c>
      <c r="F11" s="86" t="s">
        <v>621</v>
      </c>
      <c r="G11" s="11"/>
      <c r="H11" s="11"/>
      <c r="I11" s="86" t="s">
        <v>640</v>
      </c>
      <c r="J11" s="86" t="s">
        <v>646</v>
      </c>
      <c r="K11" s="86" t="s">
        <v>723</v>
      </c>
      <c r="L11" s="31" t="s">
        <v>961</v>
      </c>
      <c r="M11" s="11"/>
      <c r="N11" s="11"/>
      <c r="O11" s="86" t="s">
        <v>640</v>
      </c>
      <c r="P11" s="86" t="s">
        <v>646</v>
      </c>
      <c r="Q11" s="86" t="s">
        <v>723</v>
      </c>
      <c r="R11" s="31" t="s">
        <v>961</v>
      </c>
      <c r="S11" s="11">
        <v>1944</v>
      </c>
      <c r="T11" s="9">
        <v>0</v>
      </c>
      <c r="U11" s="43" t="s">
        <v>640</v>
      </c>
      <c r="V11" s="43" t="s">
        <v>646</v>
      </c>
      <c r="W11" s="45" t="s">
        <v>641</v>
      </c>
      <c r="X11" s="43" t="s">
        <v>625</v>
      </c>
      <c r="Y11" s="9">
        <v>0</v>
      </c>
      <c r="Z11" s="9"/>
      <c r="AA11" s="43" t="s">
        <v>640</v>
      </c>
      <c r="AB11" s="43" t="s">
        <v>646</v>
      </c>
      <c r="AC11" s="46" t="s">
        <v>705</v>
      </c>
      <c r="AD11" s="87" t="s">
        <v>684</v>
      </c>
      <c r="AE11" s="9">
        <v>2742</v>
      </c>
      <c r="AF11" s="9"/>
      <c r="AG11" s="14" t="s">
        <v>962</v>
      </c>
      <c r="AH11" s="86" t="s">
        <v>621</v>
      </c>
      <c r="AI11" s="86" t="s">
        <v>723</v>
      </c>
      <c r="AJ11" s="14" t="s">
        <v>684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9"/>
      <c r="AT11" s="86" t="s">
        <v>640</v>
      </c>
      <c r="AU11" s="86" t="s">
        <v>646</v>
      </c>
      <c r="AV11" s="208" t="s">
        <v>647</v>
      </c>
      <c r="AW11" s="210"/>
      <c r="AX11" s="9" t="s">
        <v>989</v>
      </c>
    </row>
    <row r="12" spans="1:50" s="10" customFormat="1" x14ac:dyDescent="0.25">
      <c r="A12" s="1">
        <v>544591</v>
      </c>
      <c r="B12" s="1" t="s">
        <v>94</v>
      </c>
      <c r="C12" s="1" t="s">
        <v>291</v>
      </c>
      <c r="D12" s="1">
        <v>733</v>
      </c>
      <c r="E12" s="1">
        <v>487</v>
      </c>
      <c r="F12" s="22" t="s">
        <v>621</v>
      </c>
      <c r="G12" s="11"/>
      <c r="H12" s="11"/>
      <c r="I12" s="11"/>
      <c r="J12" s="11"/>
      <c r="K12" s="21"/>
      <c r="L12" s="21"/>
      <c r="M12" s="11"/>
      <c r="N12" s="11"/>
      <c r="O12" s="11"/>
      <c r="P12" s="11"/>
      <c r="Q12" s="21"/>
      <c r="R12" s="9"/>
      <c r="S12" s="11"/>
      <c r="T12" s="9"/>
      <c r="U12" s="9"/>
      <c r="V12" s="9"/>
      <c r="W12" s="21"/>
      <c r="X12" s="21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1"/>
      <c r="AX12" s="9"/>
    </row>
    <row r="13" spans="1:50" s="10" customFormat="1" ht="36.950000000000003" customHeight="1" x14ac:dyDescent="0.25">
      <c r="A13" s="9">
        <v>598615</v>
      </c>
      <c r="B13" s="9" t="s">
        <v>600</v>
      </c>
      <c r="C13" s="9" t="s">
        <v>291</v>
      </c>
      <c r="D13" s="9">
        <v>96</v>
      </c>
      <c r="E13" s="9">
        <v>85</v>
      </c>
      <c r="F13" s="63"/>
      <c r="G13" s="9">
        <v>553</v>
      </c>
      <c r="H13" s="9">
        <v>510</v>
      </c>
      <c r="I13" s="63" t="s">
        <v>640</v>
      </c>
      <c r="J13" s="63" t="s">
        <v>646</v>
      </c>
      <c r="K13" s="63" t="s">
        <v>723</v>
      </c>
      <c r="L13" s="9" t="s">
        <v>808</v>
      </c>
      <c r="M13" s="9"/>
      <c r="N13" s="9"/>
      <c r="O13" s="63" t="s">
        <v>640</v>
      </c>
      <c r="P13" s="63" t="s">
        <v>646</v>
      </c>
      <c r="Q13" s="63" t="s">
        <v>705</v>
      </c>
      <c r="R13" s="9"/>
      <c r="S13" s="11">
        <v>920</v>
      </c>
      <c r="T13" s="9">
        <v>258</v>
      </c>
      <c r="U13" s="63" t="s">
        <v>640</v>
      </c>
      <c r="V13" s="63" t="s">
        <v>646</v>
      </c>
      <c r="W13" s="45" t="s">
        <v>641</v>
      </c>
      <c r="X13" s="63" t="s">
        <v>625</v>
      </c>
      <c r="Y13" s="9">
        <v>0</v>
      </c>
      <c r="Z13" s="9"/>
      <c r="AA13" s="63" t="s">
        <v>640</v>
      </c>
      <c r="AB13" s="63" t="s">
        <v>646</v>
      </c>
      <c r="AC13" s="46" t="s">
        <v>723</v>
      </c>
      <c r="AD13" s="63" t="s">
        <v>637</v>
      </c>
      <c r="AE13" s="9">
        <v>0</v>
      </c>
      <c r="AF13" s="9"/>
      <c r="AG13" s="63" t="s">
        <v>640</v>
      </c>
      <c r="AH13" s="63" t="s">
        <v>646</v>
      </c>
      <c r="AI13" s="14" t="s">
        <v>705</v>
      </c>
      <c r="AJ13" s="14" t="s">
        <v>684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675</v>
      </c>
      <c r="AT13" s="63" t="s">
        <v>640</v>
      </c>
      <c r="AU13" s="63" t="s">
        <v>646</v>
      </c>
      <c r="AV13" s="63" t="s">
        <v>642</v>
      </c>
      <c r="AW13" s="63" t="s">
        <v>625</v>
      </c>
      <c r="AX13" s="9" t="s">
        <v>809</v>
      </c>
    </row>
    <row r="14" spans="1:50" s="10" customFormat="1" x14ac:dyDescent="0.25">
      <c r="A14" s="1">
        <v>545155</v>
      </c>
      <c r="B14" s="1" t="s">
        <v>161</v>
      </c>
      <c r="C14" s="1" t="s">
        <v>291</v>
      </c>
      <c r="D14" s="1">
        <v>840</v>
      </c>
      <c r="E14" s="1">
        <v>506</v>
      </c>
      <c r="F14" s="22"/>
      <c r="G14" s="11"/>
      <c r="H14" s="11"/>
      <c r="I14" s="11"/>
      <c r="J14" s="11"/>
      <c r="K14" s="21"/>
      <c r="L14" s="21"/>
      <c r="M14" s="11"/>
      <c r="N14" s="11"/>
      <c r="O14" s="11"/>
      <c r="P14" s="11"/>
      <c r="Q14" s="21"/>
      <c r="R14" s="9"/>
      <c r="S14" s="11"/>
      <c r="T14" s="9"/>
      <c r="U14" s="9"/>
      <c r="V14" s="9"/>
      <c r="W14" s="21"/>
      <c r="X14" s="2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21"/>
      <c r="AX14" s="9"/>
    </row>
    <row r="15" spans="1:50" s="10" customFormat="1" x14ac:dyDescent="0.25">
      <c r="A15" s="1">
        <v>545201</v>
      </c>
      <c r="B15" s="1" t="s">
        <v>291</v>
      </c>
      <c r="C15" s="1" t="s">
        <v>291</v>
      </c>
      <c r="D15" s="1">
        <v>7887</v>
      </c>
      <c r="E15" s="1">
        <v>615</v>
      </c>
      <c r="F15" s="22" t="s">
        <v>621</v>
      </c>
      <c r="G15" s="11"/>
      <c r="H15" s="11"/>
      <c r="I15" s="11"/>
      <c r="J15" s="11"/>
      <c r="K15" s="21"/>
      <c r="L15" s="21"/>
      <c r="M15" s="11"/>
      <c r="N15" s="11"/>
      <c r="O15" s="11"/>
      <c r="P15" s="11"/>
      <c r="Q15" s="21"/>
      <c r="R15" s="9"/>
      <c r="S15" s="11"/>
      <c r="T15" s="9"/>
      <c r="U15" s="9"/>
      <c r="V15" s="9"/>
      <c r="W15" s="21"/>
      <c r="X15" s="21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1"/>
      <c r="AX15" s="9"/>
    </row>
    <row r="16" spans="1:50" s="10" customFormat="1" x14ac:dyDescent="0.25">
      <c r="A16" s="1">
        <v>545287</v>
      </c>
      <c r="B16" s="1" t="s">
        <v>168</v>
      </c>
      <c r="C16" s="1" t="s">
        <v>291</v>
      </c>
      <c r="D16" s="1">
        <v>1143</v>
      </c>
      <c r="E16" s="1">
        <v>528</v>
      </c>
      <c r="F16" s="22" t="s">
        <v>621</v>
      </c>
      <c r="G16" s="11"/>
      <c r="H16" s="11"/>
      <c r="I16" s="11"/>
      <c r="J16" s="11"/>
      <c r="K16" s="21"/>
      <c r="L16" s="21"/>
      <c r="M16" s="11"/>
      <c r="N16" s="11"/>
      <c r="O16" s="11"/>
      <c r="P16" s="11"/>
      <c r="Q16" s="21"/>
      <c r="R16" s="9"/>
      <c r="S16" s="11"/>
      <c r="T16" s="9"/>
      <c r="U16" s="9"/>
      <c r="V16" s="9"/>
      <c r="W16" s="21"/>
      <c r="X16" s="2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1"/>
      <c r="AX16" s="9"/>
    </row>
    <row r="17" spans="1:50" s="8" customFormat="1" x14ac:dyDescent="0.25">
      <c r="A17" s="1">
        <v>545384</v>
      </c>
      <c r="B17" s="1" t="s">
        <v>280</v>
      </c>
      <c r="C17" s="1" t="s">
        <v>291</v>
      </c>
      <c r="D17" s="1">
        <v>632</v>
      </c>
      <c r="E17" s="1">
        <v>467</v>
      </c>
      <c r="F17" s="22"/>
      <c r="G17" s="11"/>
      <c r="H17" s="11"/>
      <c r="I17" s="21"/>
      <c r="J17" s="21"/>
      <c r="K17" s="21"/>
      <c r="L17" s="21"/>
      <c r="M17" s="11"/>
      <c r="N17" s="11"/>
      <c r="O17" s="21"/>
      <c r="P17" s="21"/>
      <c r="Q17" s="21"/>
      <c r="R17" s="21"/>
      <c r="S17" s="11"/>
      <c r="T17" s="11"/>
      <c r="U17" s="21"/>
      <c r="V17" s="21"/>
      <c r="W17" s="21"/>
      <c r="X17" s="21"/>
      <c r="Y17" s="6"/>
      <c r="Z17" s="6"/>
      <c r="AA17" s="21"/>
      <c r="AB17" s="21"/>
      <c r="AC17" s="21"/>
      <c r="AD17" s="21"/>
      <c r="AE17" s="6"/>
      <c r="AF17" s="6"/>
      <c r="AG17" s="21"/>
      <c r="AH17" s="21"/>
      <c r="AI17" s="21"/>
      <c r="AJ17" s="21"/>
      <c r="AK17" s="9"/>
      <c r="AL17" s="9"/>
      <c r="AM17" s="9"/>
      <c r="AN17" s="9"/>
      <c r="AO17" s="9"/>
      <c r="AP17" s="9"/>
      <c r="AQ17" s="6"/>
      <c r="AR17" s="6"/>
      <c r="AS17" s="21"/>
      <c r="AT17" s="21"/>
      <c r="AU17" s="21"/>
      <c r="AV17" s="21"/>
      <c r="AW17" s="21"/>
      <c r="AX17" s="6"/>
    </row>
    <row r="18" spans="1:50" s="25" customFormat="1" x14ac:dyDescent="0.25"/>
    <row r="19" spans="1:50" s="26" customFormat="1" x14ac:dyDescent="0.25"/>
  </sheetData>
  <mergeCells count="11">
    <mergeCell ref="AK8:AP8"/>
    <mergeCell ref="AV8:AW8"/>
    <mergeCell ref="AK10:AP10"/>
    <mergeCell ref="AK4:AP4"/>
    <mergeCell ref="AK13:AP13"/>
    <mergeCell ref="AK5:AP5"/>
    <mergeCell ref="AV5:AW5"/>
    <mergeCell ref="AK6:AP6"/>
    <mergeCell ref="AV11:AW11"/>
    <mergeCell ref="AK11:AP11"/>
    <mergeCell ref="AK9:AP9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09F9-8081-4C56-A09B-AFC7F031010E}">
  <dimension ref="A1:AX29"/>
  <sheetViews>
    <sheetView topLeftCell="L1" zoomScale="80" zoomScaleNormal="80" workbookViewId="0">
      <pane ySplit="3" topLeftCell="A7" activePane="bottomLeft" state="frozen"/>
      <selection pane="bottomLeft" activeCell="Y14" sqref="Y14"/>
    </sheetView>
  </sheetViews>
  <sheetFormatPr defaultRowHeight="15" x14ac:dyDescent="0.25"/>
  <cols>
    <col min="2" max="2" width="12.28515625" bestFit="1" customWidth="1"/>
    <col min="3" max="3" width="10.5703125" bestFit="1" customWidth="1"/>
    <col min="4" max="4" width="14.28515625" bestFit="1" customWidth="1"/>
    <col min="5" max="5" width="14.28515625" customWidth="1"/>
    <col min="6" max="6" width="12.5703125" bestFit="1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37.9" customHeight="1" x14ac:dyDescent="0.25">
      <c r="A4" s="56">
        <v>550116</v>
      </c>
      <c r="B4" s="56" t="s">
        <v>353</v>
      </c>
      <c r="C4" s="56" t="s">
        <v>236</v>
      </c>
      <c r="D4" s="56">
        <v>329</v>
      </c>
      <c r="E4" s="56">
        <v>342</v>
      </c>
      <c r="F4" s="57"/>
      <c r="G4" s="9">
        <v>4336</v>
      </c>
      <c r="H4" s="9">
        <v>1482</v>
      </c>
      <c r="I4" s="43" t="s">
        <v>640</v>
      </c>
      <c r="J4" s="43" t="s">
        <v>646</v>
      </c>
      <c r="K4" s="158" t="s">
        <v>723</v>
      </c>
      <c r="L4" s="158"/>
      <c r="M4" s="11">
        <v>0</v>
      </c>
      <c r="N4" s="11">
        <v>0</v>
      </c>
      <c r="O4" s="43" t="s">
        <v>640</v>
      </c>
      <c r="P4" s="43" t="s">
        <v>646</v>
      </c>
      <c r="Q4" s="158" t="s">
        <v>723</v>
      </c>
      <c r="R4" s="158" t="s">
        <v>969</v>
      </c>
      <c r="S4" s="9">
        <v>2187</v>
      </c>
      <c r="T4" s="9">
        <v>0</v>
      </c>
      <c r="U4" s="43" t="s">
        <v>640</v>
      </c>
      <c r="V4" s="43" t="s">
        <v>646</v>
      </c>
      <c r="W4" s="45" t="s">
        <v>641</v>
      </c>
      <c r="X4" s="43" t="s">
        <v>625</v>
      </c>
      <c r="Y4" s="9">
        <v>0</v>
      </c>
      <c r="Z4" s="9"/>
      <c r="AA4" s="158" t="s">
        <v>640</v>
      </c>
      <c r="AB4" s="158" t="s">
        <v>646</v>
      </c>
      <c r="AC4" s="158" t="s">
        <v>723</v>
      </c>
      <c r="AD4" s="158" t="s">
        <v>637</v>
      </c>
      <c r="AE4" s="9">
        <v>0</v>
      </c>
      <c r="AF4" s="9"/>
      <c r="AG4" s="158" t="s">
        <v>640</v>
      </c>
      <c r="AH4" s="158" t="s">
        <v>646</v>
      </c>
      <c r="AI4" s="158" t="s">
        <v>723</v>
      </c>
      <c r="AJ4" s="158" t="s">
        <v>637</v>
      </c>
      <c r="AK4" s="208" t="s">
        <v>624</v>
      </c>
      <c r="AL4" s="209"/>
      <c r="AM4" s="209"/>
      <c r="AN4" s="209"/>
      <c r="AO4" s="209"/>
      <c r="AP4" s="210"/>
      <c r="AQ4" s="9"/>
      <c r="AR4" s="9"/>
      <c r="AS4" s="45" t="s">
        <v>1146</v>
      </c>
      <c r="AT4" s="43" t="s">
        <v>640</v>
      </c>
      <c r="AU4" s="43" t="s">
        <v>646</v>
      </c>
      <c r="AV4" s="43" t="s">
        <v>642</v>
      </c>
      <c r="AW4" s="43" t="s">
        <v>625</v>
      </c>
      <c r="AX4" s="9"/>
    </row>
    <row r="5" spans="1:50" s="10" customFormat="1" ht="45.75" customHeight="1" x14ac:dyDescent="0.25">
      <c r="A5" s="9">
        <v>545902</v>
      </c>
      <c r="B5" s="9" t="s">
        <v>206</v>
      </c>
      <c r="C5" s="9" t="s">
        <v>236</v>
      </c>
      <c r="D5" s="9">
        <v>268</v>
      </c>
      <c r="E5" s="9">
        <v>290</v>
      </c>
      <c r="F5" s="140"/>
      <c r="G5" s="9">
        <v>3915</v>
      </c>
      <c r="H5" s="9">
        <v>140</v>
      </c>
      <c r="I5" s="43" t="s">
        <v>640</v>
      </c>
      <c r="J5" s="43" t="s">
        <v>646</v>
      </c>
      <c r="K5" s="140" t="s">
        <v>723</v>
      </c>
      <c r="L5" s="140"/>
      <c r="M5" s="11"/>
      <c r="N5" s="11"/>
      <c r="O5" s="43" t="s">
        <v>640</v>
      </c>
      <c r="P5" s="43" t="s">
        <v>646</v>
      </c>
      <c r="Q5" s="140" t="s">
        <v>705</v>
      </c>
      <c r="R5" s="140" t="s">
        <v>969</v>
      </c>
      <c r="S5" s="9">
        <v>2915</v>
      </c>
      <c r="T5" s="9">
        <v>0</v>
      </c>
      <c r="U5" s="43" t="s">
        <v>640</v>
      </c>
      <c r="V5" s="43" t="s">
        <v>646</v>
      </c>
      <c r="W5" s="45" t="s">
        <v>641</v>
      </c>
      <c r="X5" s="43" t="s">
        <v>625</v>
      </c>
      <c r="Y5" s="9">
        <v>0</v>
      </c>
      <c r="Z5" s="9"/>
      <c r="AA5" s="140" t="s">
        <v>640</v>
      </c>
      <c r="AB5" s="140" t="s">
        <v>646</v>
      </c>
      <c r="AC5" s="140" t="s">
        <v>723</v>
      </c>
      <c r="AD5" s="140" t="s">
        <v>637</v>
      </c>
      <c r="AE5" s="9">
        <v>0</v>
      </c>
      <c r="AF5" s="9"/>
      <c r="AG5" s="140" t="s">
        <v>640</v>
      </c>
      <c r="AH5" s="140" t="s">
        <v>646</v>
      </c>
      <c r="AI5" s="140" t="s">
        <v>723</v>
      </c>
      <c r="AJ5" s="140" t="s">
        <v>637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45" t="s">
        <v>1146</v>
      </c>
      <c r="AT5" s="43" t="s">
        <v>640</v>
      </c>
      <c r="AU5" s="43" t="s">
        <v>646</v>
      </c>
      <c r="AV5" s="43" t="s">
        <v>642</v>
      </c>
      <c r="AW5" s="43" t="s">
        <v>625</v>
      </c>
      <c r="AX5" s="9"/>
    </row>
    <row r="6" spans="1:50" s="10" customFormat="1" ht="60" customHeight="1" x14ac:dyDescent="0.25">
      <c r="A6" s="56">
        <v>550124</v>
      </c>
      <c r="B6" s="56" t="s">
        <v>302</v>
      </c>
      <c r="C6" s="56" t="s">
        <v>236</v>
      </c>
      <c r="D6" s="56">
        <v>341</v>
      </c>
      <c r="E6" s="56">
        <v>353</v>
      </c>
      <c r="F6" s="57" t="s">
        <v>621</v>
      </c>
      <c r="G6" s="9">
        <f>1098+805+2906+117+24+82+41+40+14+1727+1497+933+11+1032</f>
        <v>10327</v>
      </c>
      <c r="H6" s="9">
        <v>4524</v>
      </c>
      <c r="I6" s="43" t="s">
        <v>640</v>
      </c>
      <c r="J6" s="43" t="s">
        <v>646</v>
      </c>
      <c r="K6" s="158" t="s">
        <v>723</v>
      </c>
      <c r="L6" s="9" t="s">
        <v>1237</v>
      </c>
      <c r="M6" s="9">
        <v>0</v>
      </c>
      <c r="N6" s="9">
        <v>0</v>
      </c>
      <c r="O6" s="43" t="s">
        <v>640</v>
      </c>
      <c r="P6" s="43" t="s">
        <v>646</v>
      </c>
      <c r="Q6" s="158" t="s">
        <v>723</v>
      </c>
      <c r="R6" s="9" t="s">
        <v>1237</v>
      </c>
      <c r="S6" s="9">
        <v>1994</v>
      </c>
      <c r="T6" s="9">
        <v>0</v>
      </c>
      <c r="U6" s="43" t="s">
        <v>640</v>
      </c>
      <c r="V6" s="43" t="s">
        <v>646</v>
      </c>
      <c r="W6" s="45" t="s">
        <v>641</v>
      </c>
      <c r="X6" s="43" t="s">
        <v>625</v>
      </c>
      <c r="Y6" s="9">
        <v>4355</v>
      </c>
      <c r="Z6" s="9"/>
      <c r="AA6" s="158" t="s">
        <v>640</v>
      </c>
      <c r="AB6" s="158" t="s">
        <v>646</v>
      </c>
      <c r="AC6" s="158" t="s">
        <v>723</v>
      </c>
      <c r="AD6" s="14" t="s">
        <v>684</v>
      </c>
      <c r="AE6" s="9">
        <v>3234</v>
      </c>
      <c r="AF6" s="9"/>
      <c r="AG6" s="14" t="s">
        <v>1233</v>
      </c>
      <c r="AH6" s="158" t="s">
        <v>621</v>
      </c>
      <c r="AI6" s="14" t="s">
        <v>1135</v>
      </c>
      <c r="AJ6" s="14" t="s">
        <v>684</v>
      </c>
      <c r="AK6" s="208" t="s">
        <v>624</v>
      </c>
      <c r="AL6" s="209"/>
      <c r="AM6" s="209"/>
      <c r="AN6" s="209"/>
      <c r="AO6" s="209"/>
      <c r="AP6" s="210"/>
      <c r="AQ6" s="9"/>
      <c r="AR6" s="9"/>
      <c r="AS6" s="9"/>
      <c r="AT6" s="158" t="s">
        <v>640</v>
      </c>
      <c r="AU6" s="158" t="s">
        <v>646</v>
      </c>
      <c r="AV6" s="208" t="s">
        <v>647</v>
      </c>
      <c r="AW6" s="210"/>
      <c r="AX6" s="9" t="s">
        <v>1221</v>
      </c>
    </row>
    <row r="7" spans="1:50" s="10" customFormat="1" ht="45" x14ac:dyDescent="0.25">
      <c r="A7" s="9">
        <v>537519</v>
      </c>
      <c r="B7" s="9" t="s">
        <v>55</v>
      </c>
      <c r="C7" s="9" t="s">
        <v>236</v>
      </c>
      <c r="D7" s="9">
        <v>290</v>
      </c>
      <c r="E7" s="9">
        <v>309</v>
      </c>
      <c r="F7" s="145"/>
      <c r="G7" s="11"/>
      <c r="H7" s="11"/>
      <c r="I7" s="43" t="s">
        <v>640</v>
      </c>
      <c r="J7" s="43" t="s">
        <v>646</v>
      </c>
      <c r="K7" s="145" t="s">
        <v>705</v>
      </c>
      <c r="L7" s="48"/>
      <c r="M7" s="48"/>
      <c r="N7" s="48"/>
      <c r="O7" s="43" t="s">
        <v>640</v>
      </c>
      <c r="P7" s="43" t="s">
        <v>646</v>
      </c>
      <c r="Q7" s="145" t="s">
        <v>705</v>
      </c>
      <c r="R7" s="145"/>
      <c r="S7" s="11">
        <v>2110</v>
      </c>
      <c r="T7" s="9">
        <v>120</v>
      </c>
      <c r="U7" s="43" t="s">
        <v>640</v>
      </c>
      <c r="V7" s="43" t="s">
        <v>646</v>
      </c>
      <c r="W7" s="45" t="s">
        <v>641</v>
      </c>
      <c r="X7" s="43" t="s">
        <v>625</v>
      </c>
      <c r="Y7" s="9">
        <v>0</v>
      </c>
      <c r="Z7" s="9"/>
      <c r="AA7" s="145" t="s">
        <v>640</v>
      </c>
      <c r="AB7" s="145" t="s">
        <v>646</v>
      </c>
      <c r="AC7" s="145" t="s">
        <v>723</v>
      </c>
      <c r="AD7" s="14" t="s">
        <v>1180</v>
      </c>
      <c r="AE7" s="9">
        <v>1077</v>
      </c>
      <c r="AF7" s="9"/>
      <c r="AG7" s="145" t="s">
        <v>640</v>
      </c>
      <c r="AH7" s="145" t="s">
        <v>646</v>
      </c>
      <c r="AI7" s="145" t="s">
        <v>723</v>
      </c>
      <c r="AJ7" s="14" t="s">
        <v>684</v>
      </c>
      <c r="AK7" s="208" t="s">
        <v>624</v>
      </c>
      <c r="AL7" s="209"/>
      <c r="AM7" s="209"/>
      <c r="AN7" s="209"/>
      <c r="AO7" s="209"/>
      <c r="AP7" s="210"/>
      <c r="AQ7" s="9"/>
      <c r="AR7" s="9"/>
      <c r="AS7" s="14" t="s">
        <v>665</v>
      </c>
      <c r="AT7" s="43" t="s">
        <v>640</v>
      </c>
      <c r="AU7" s="43" t="s">
        <v>646</v>
      </c>
      <c r="AV7" s="43" t="s">
        <v>642</v>
      </c>
      <c r="AW7" s="43" t="s">
        <v>625</v>
      </c>
      <c r="AX7" s="9" t="s">
        <v>1181</v>
      </c>
    </row>
    <row r="8" spans="1:50" s="10" customFormat="1" x14ac:dyDescent="0.25">
      <c r="A8" s="1">
        <v>550167</v>
      </c>
      <c r="B8" s="1" t="s">
        <v>304</v>
      </c>
      <c r="C8" s="1" t="s">
        <v>236</v>
      </c>
      <c r="D8" s="1">
        <v>1616</v>
      </c>
      <c r="E8" s="1">
        <v>557</v>
      </c>
      <c r="F8" s="22"/>
      <c r="G8" s="11"/>
      <c r="H8" s="11"/>
      <c r="I8" s="11"/>
      <c r="J8" s="11"/>
      <c r="K8" s="21"/>
      <c r="L8" s="21"/>
      <c r="M8" s="11"/>
      <c r="N8" s="11"/>
      <c r="O8" s="11"/>
      <c r="P8" s="11"/>
      <c r="Q8" s="21"/>
      <c r="R8" s="9"/>
      <c r="S8" s="11"/>
      <c r="T8" s="9"/>
      <c r="U8" s="9"/>
      <c r="V8" s="9"/>
      <c r="W8" s="21"/>
      <c r="X8" s="2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9"/>
    </row>
    <row r="9" spans="1:50" s="10" customFormat="1" ht="30" x14ac:dyDescent="0.25">
      <c r="A9" s="56">
        <v>550205</v>
      </c>
      <c r="B9" s="56" t="s">
        <v>315</v>
      </c>
      <c r="C9" s="56" t="s">
        <v>236</v>
      </c>
      <c r="D9" s="56">
        <v>356</v>
      </c>
      <c r="E9" s="56">
        <v>362</v>
      </c>
      <c r="F9" s="57"/>
      <c r="G9" s="11"/>
      <c r="H9" s="11"/>
      <c r="I9" s="43" t="s">
        <v>640</v>
      </c>
      <c r="J9" s="43" t="s">
        <v>646</v>
      </c>
      <c r="K9" s="165" t="s">
        <v>705</v>
      </c>
      <c r="L9" s="48"/>
      <c r="M9" s="48"/>
      <c r="N9" s="48"/>
      <c r="O9" s="43" t="s">
        <v>640</v>
      </c>
      <c r="P9" s="43" t="s">
        <v>646</v>
      </c>
      <c r="Q9" s="165" t="s">
        <v>705</v>
      </c>
      <c r="R9" s="9"/>
      <c r="S9" s="11">
        <v>3470</v>
      </c>
      <c r="T9" s="9">
        <v>0</v>
      </c>
      <c r="U9" s="43" t="s">
        <v>640</v>
      </c>
      <c r="V9" s="43" t="s">
        <v>646</v>
      </c>
      <c r="W9" s="45" t="s">
        <v>641</v>
      </c>
      <c r="X9" s="43" t="s">
        <v>625</v>
      </c>
      <c r="Y9" s="9">
        <v>5174</v>
      </c>
      <c r="Z9" s="9"/>
      <c r="AA9" s="165" t="s">
        <v>640</v>
      </c>
      <c r="AB9" s="165" t="s">
        <v>646</v>
      </c>
      <c r="AC9" s="165" t="s">
        <v>723</v>
      </c>
      <c r="AD9" s="165" t="s">
        <v>953</v>
      </c>
      <c r="AE9" s="9">
        <v>0</v>
      </c>
      <c r="AF9" s="9"/>
      <c r="AG9" s="165" t="s">
        <v>640</v>
      </c>
      <c r="AH9" s="165" t="s">
        <v>646</v>
      </c>
      <c r="AI9" s="165" t="s">
        <v>723</v>
      </c>
      <c r="AJ9" s="14" t="s">
        <v>973</v>
      </c>
      <c r="AK9" s="208" t="s">
        <v>624</v>
      </c>
      <c r="AL9" s="209"/>
      <c r="AM9" s="209"/>
      <c r="AN9" s="209"/>
      <c r="AO9" s="209"/>
      <c r="AP9" s="210"/>
      <c r="AQ9" s="9"/>
      <c r="AR9" s="9"/>
      <c r="AS9" s="45" t="s">
        <v>1146</v>
      </c>
      <c r="AT9" s="43" t="s">
        <v>640</v>
      </c>
      <c r="AU9" s="43" t="s">
        <v>646</v>
      </c>
      <c r="AV9" s="43" t="s">
        <v>642</v>
      </c>
      <c r="AW9" s="43" t="s">
        <v>625</v>
      </c>
      <c r="AX9" s="9" t="s">
        <v>1039</v>
      </c>
    </row>
    <row r="10" spans="1:50" s="10" customFormat="1" ht="30" x14ac:dyDescent="0.25">
      <c r="A10" s="9">
        <v>563978</v>
      </c>
      <c r="B10" s="9" t="s">
        <v>586</v>
      </c>
      <c r="C10" s="9" t="s">
        <v>236</v>
      </c>
      <c r="D10" s="9">
        <v>96</v>
      </c>
      <c r="E10" s="9">
        <v>84</v>
      </c>
      <c r="F10" s="65"/>
      <c r="G10" s="11"/>
      <c r="H10" s="11"/>
      <c r="I10" s="43" t="s">
        <v>640</v>
      </c>
      <c r="J10" s="43" t="s">
        <v>646</v>
      </c>
      <c r="K10" s="65" t="s">
        <v>705</v>
      </c>
      <c r="L10" s="48"/>
      <c r="M10" s="48"/>
      <c r="N10" s="48"/>
      <c r="O10" s="43" t="s">
        <v>640</v>
      </c>
      <c r="P10" s="43" t="s">
        <v>646</v>
      </c>
      <c r="Q10" s="65" t="s">
        <v>705</v>
      </c>
      <c r="R10" s="9"/>
      <c r="S10" s="11">
        <v>1666</v>
      </c>
      <c r="T10" s="11">
        <v>1666</v>
      </c>
      <c r="U10" s="43" t="s">
        <v>640</v>
      </c>
      <c r="V10" s="43" t="s">
        <v>646</v>
      </c>
      <c r="W10" s="45" t="s">
        <v>641</v>
      </c>
      <c r="X10" s="43" t="s">
        <v>625</v>
      </c>
      <c r="Y10" s="9">
        <v>0</v>
      </c>
      <c r="Z10" s="9"/>
      <c r="AA10" s="65" t="s">
        <v>640</v>
      </c>
      <c r="AB10" s="65" t="s">
        <v>646</v>
      </c>
      <c r="AC10" s="65" t="s">
        <v>723</v>
      </c>
      <c r="AD10" s="65" t="s">
        <v>778</v>
      </c>
      <c r="AE10" s="9">
        <v>0</v>
      </c>
      <c r="AF10" s="9"/>
      <c r="AG10" s="65" t="s">
        <v>640</v>
      </c>
      <c r="AH10" s="65" t="s">
        <v>646</v>
      </c>
      <c r="AI10" s="65" t="s">
        <v>723</v>
      </c>
      <c r="AJ10" s="65" t="s">
        <v>778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9"/>
      <c r="AT10" s="65" t="s">
        <v>640</v>
      </c>
      <c r="AU10" s="65" t="s">
        <v>646</v>
      </c>
      <c r="AV10" s="208" t="s">
        <v>647</v>
      </c>
      <c r="AW10" s="210"/>
      <c r="AX10" s="37" t="s">
        <v>779</v>
      </c>
    </row>
    <row r="11" spans="1:50" s="10" customFormat="1" ht="63.95" customHeight="1" x14ac:dyDescent="0.25">
      <c r="A11" s="9">
        <v>550337</v>
      </c>
      <c r="B11" s="9" t="s">
        <v>327</v>
      </c>
      <c r="C11" s="9" t="s">
        <v>236</v>
      </c>
      <c r="D11" s="9">
        <v>143</v>
      </c>
      <c r="E11" s="9">
        <v>159</v>
      </c>
      <c r="F11" s="86"/>
      <c r="G11" s="11"/>
      <c r="H11" s="11"/>
      <c r="I11" s="43" t="s">
        <v>640</v>
      </c>
      <c r="J11" s="43" t="s">
        <v>646</v>
      </c>
      <c r="K11" s="86" t="s">
        <v>705</v>
      </c>
      <c r="L11" s="86"/>
      <c r="M11" s="11"/>
      <c r="N11" s="11"/>
      <c r="O11" s="43" t="s">
        <v>640</v>
      </c>
      <c r="P11" s="43" t="s">
        <v>646</v>
      </c>
      <c r="Q11" s="86" t="s">
        <v>705</v>
      </c>
      <c r="R11" s="9"/>
      <c r="S11" s="11">
        <v>2698</v>
      </c>
      <c r="T11" s="9">
        <v>0</v>
      </c>
      <c r="U11" s="43" t="s">
        <v>640</v>
      </c>
      <c r="V11" s="43" t="s">
        <v>646</v>
      </c>
      <c r="W11" s="45" t="s">
        <v>641</v>
      </c>
      <c r="X11" s="43" t="s">
        <v>625</v>
      </c>
      <c r="Y11" s="9">
        <v>7383</v>
      </c>
      <c r="Z11" s="9"/>
      <c r="AA11" s="86" t="s">
        <v>640</v>
      </c>
      <c r="AB11" s="86" t="s">
        <v>646</v>
      </c>
      <c r="AC11" s="86" t="s">
        <v>723</v>
      </c>
      <c r="AD11" s="86" t="s">
        <v>953</v>
      </c>
      <c r="AE11" s="9">
        <v>0</v>
      </c>
      <c r="AF11" s="9"/>
      <c r="AG11" s="86" t="s">
        <v>640</v>
      </c>
      <c r="AH11" s="86" t="s">
        <v>646</v>
      </c>
      <c r="AI11" s="86" t="s">
        <v>723</v>
      </c>
      <c r="AJ11" s="14" t="s">
        <v>973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45" t="s">
        <v>1146</v>
      </c>
      <c r="AT11" s="43" t="s">
        <v>640</v>
      </c>
      <c r="AU11" s="43" t="s">
        <v>646</v>
      </c>
      <c r="AV11" s="43" t="s">
        <v>642</v>
      </c>
      <c r="AW11" s="43" t="s">
        <v>625</v>
      </c>
      <c r="AX11" s="9"/>
    </row>
    <row r="12" spans="1:50" s="10" customFormat="1" ht="37.5" customHeight="1" x14ac:dyDescent="0.25">
      <c r="A12" s="9">
        <v>561649</v>
      </c>
      <c r="B12" s="9" t="s">
        <v>527</v>
      </c>
      <c r="C12" s="9" t="s">
        <v>236</v>
      </c>
      <c r="D12" s="9">
        <v>149</v>
      </c>
      <c r="E12" s="9">
        <v>167</v>
      </c>
      <c r="F12" s="86"/>
      <c r="G12" s="11"/>
      <c r="H12" s="11"/>
      <c r="I12" s="43" t="s">
        <v>640</v>
      </c>
      <c r="J12" s="43" t="s">
        <v>646</v>
      </c>
      <c r="K12" s="86" t="s">
        <v>705</v>
      </c>
      <c r="L12" s="86"/>
      <c r="M12" s="11"/>
      <c r="N12" s="11"/>
      <c r="O12" s="43" t="s">
        <v>640</v>
      </c>
      <c r="P12" s="43" t="s">
        <v>646</v>
      </c>
      <c r="Q12" s="86" t="s">
        <v>705</v>
      </c>
      <c r="R12" s="9"/>
      <c r="S12" s="11">
        <v>901</v>
      </c>
      <c r="T12" s="9">
        <v>0</v>
      </c>
      <c r="U12" s="43" t="s">
        <v>640</v>
      </c>
      <c r="V12" s="43" t="s">
        <v>646</v>
      </c>
      <c r="W12" s="45" t="s">
        <v>641</v>
      </c>
      <c r="X12" s="43" t="s">
        <v>625</v>
      </c>
      <c r="Y12" s="9">
        <v>456</v>
      </c>
      <c r="Z12" s="9"/>
      <c r="AA12" s="86" t="s">
        <v>640</v>
      </c>
      <c r="AB12" s="86" t="s">
        <v>646</v>
      </c>
      <c r="AC12" s="86" t="s">
        <v>723</v>
      </c>
      <c r="AD12" s="14" t="s">
        <v>684</v>
      </c>
      <c r="AE12" s="9">
        <v>2454</v>
      </c>
      <c r="AF12" s="9"/>
      <c r="AG12" s="86" t="s">
        <v>640</v>
      </c>
      <c r="AH12" s="86" t="s">
        <v>646</v>
      </c>
      <c r="AI12" s="86" t="s">
        <v>723</v>
      </c>
      <c r="AJ12" s="14" t="s">
        <v>684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9"/>
      <c r="AT12" s="86" t="s">
        <v>640</v>
      </c>
      <c r="AU12" s="86" t="s">
        <v>646</v>
      </c>
      <c r="AV12" s="208" t="s">
        <v>647</v>
      </c>
      <c r="AW12" s="210"/>
      <c r="AX12" s="9" t="s">
        <v>804</v>
      </c>
    </row>
    <row r="13" spans="1:50" s="10" customFormat="1" ht="30" x14ac:dyDescent="0.25">
      <c r="A13" s="9">
        <v>529893</v>
      </c>
      <c r="B13" s="9" t="s">
        <v>63</v>
      </c>
      <c r="C13" s="9" t="s">
        <v>236</v>
      </c>
      <c r="D13" s="9">
        <v>92</v>
      </c>
      <c r="E13" s="9">
        <v>76</v>
      </c>
      <c r="F13" s="65"/>
      <c r="G13" s="11"/>
      <c r="H13" s="11"/>
      <c r="I13" s="43" t="s">
        <v>640</v>
      </c>
      <c r="J13" s="43" t="s">
        <v>646</v>
      </c>
      <c r="K13" s="65" t="s">
        <v>705</v>
      </c>
      <c r="L13" s="48"/>
      <c r="M13" s="48"/>
      <c r="N13" s="48"/>
      <c r="O13" s="43" t="s">
        <v>640</v>
      </c>
      <c r="P13" s="43" t="s">
        <v>646</v>
      </c>
      <c r="Q13" s="65" t="s">
        <v>705</v>
      </c>
      <c r="R13" s="9"/>
      <c r="S13" s="11">
        <v>548</v>
      </c>
      <c r="T13" s="9">
        <v>0</v>
      </c>
      <c r="U13" s="43" t="s">
        <v>640</v>
      </c>
      <c r="V13" s="43" t="s">
        <v>646</v>
      </c>
      <c r="W13" s="45" t="s">
        <v>641</v>
      </c>
      <c r="X13" s="43" t="s">
        <v>625</v>
      </c>
      <c r="Y13" s="9">
        <v>3168</v>
      </c>
      <c r="Z13" s="9"/>
      <c r="AA13" s="65" t="s">
        <v>640</v>
      </c>
      <c r="AB13" s="65" t="s">
        <v>646</v>
      </c>
      <c r="AC13" s="65" t="s">
        <v>723</v>
      </c>
      <c r="AD13" s="65" t="s">
        <v>625</v>
      </c>
      <c r="AE13" s="9"/>
      <c r="AF13" s="9"/>
      <c r="AG13" s="43" t="s">
        <v>640</v>
      </c>
      <c r="AH13" s="43" t="s">
        <v>646</v>
      </c>
      <c r="AI13" s="45" t="s">
        <v>685</v>
      </c>
      <c r="AJ13" s="67" t="s">
        <v>684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9"/>
      <c r="AT13" s="65" t="s">
        <v>640</v>
      </c>
      <c r="AU13" s="65" t="s">
        <v>646</v>
      </c>
      <c r="AV13" s="208" t="s">
        <v>647</v>
      </c>
      <c r="AW13" s="210"/>
      <c r="AX13" s="37" t="s">
        <v>774</v>
      </c>
    </row>
    <row r="14" spans="1:50" s="10" customFormat="1" ht="34.9" customHeight="1" x14ac:dyDescent="0.25">
      <c r="A14" s="9">
        <v>561568</v>
      </c>
      <c r="B14" s="9" t="s">
        <v>544</v>
      </c>
      <c r="C14" s="9" t="s">
        <v>236</v>
      </c>
      <c r="D14" s="9">
        <v>88</v>
      </c>
      <c r="E14" s="9">
        <v>73</v>
      </c>
      <c r="F14" s="63"/>
      <c r="G14" s="11"/>
      <c r="H14" s="11"/>
      <c r="I14" s="63" t="s">
        <v>640</v>
      </c>
      <c r="J14" s="63" t="s">
        <v>646</v>
      </c>
      <c r="K14" s="63" t="s">
        <v>705</v>
      </c>
      <c r="L14" s="63"/>
      <c r="M14" s="11"/>
      <c r="N14" s="11"/>
      <c r="O14" s="63" t="s">
        <v>640</v>
      </c>
      <c r="P14" s="63" t="s">
        <v>646</v>
      </c>
      <c r="Q14" s="63" t="s">
        <v>705</v>
      </c>
      <c r="R14" s="9"/>
      <c r="S14" s="11">
        <v>1035</v>
      </c>
      <c r="T14" s="9">
        <v>0</v>
      </c>
      <c r="U14" s="63" t="s">
        <v>640</v>
      </c>
      <c r="V14" s="63" t="s">
        <v>646</v>
      </c>
      <c r="W14" s="45" t="s">
        <v>641</v>
      </c>
      <c r="X14" s="43" t="s">
        <v>625</v>
      </c>
      <c r="Y14" s="9">
        <v>4174</v>
      </c>
      <c r="Z14" s="9"/>
      <c r="AA14" s="63" t="s">
        <v>640</v>
      </c>
      <c r="AB14" s="63" t="s">
        <v>646</v>
      </c>
      <c r="AC14" s="63" t="s">
        <v>723</v>
      </c>
      <c r="AD14" s="47" t="s">
        <v>684</v>
      </c>
      <c r="AE14" s="9">
        <v>0</v>
      </c>
      <c r="AF14" s="9"/>
      <c r="AG14" s="63" t="s">
        <v>640</v>
      </c>
      <c r="AH14" s="63" t="s">
        <v>646</v>
      </c>
      <c r="AI14" s="45" t="s">
        <v>685</v>
      </c>
      <c r="AJ14" s="47" t="s">
        <v>684</v>
      </c>
      <c r="AK14" s="208" t="s">
        <v>624</v>
      </c>
      <c r="AL14" s="209"/>
      <c r="AM14" s="209"/>
      <c r="AN14" s="209"/>
      <c r="AO14" s="209"/>
      <c r="AP14" s="210"/>
      <c r="AQ14" s="208" t="s">
        <v>624</v>
      </c>
      <c r="AR14" s="209"/>
      <c r="AS14" s="209"/>
      <c r="AT14" s="209"/>
      <c r="AU14" s="209"/>
      <c r="AV14" s="209"/>
      <c r="AW14" s="210"/>
      <c r="AX14" s="9" t="s">
        <v>803</v>
      </c>
    </row>
    <row r="15" spans="1:50" s="10" customFormat="1" x14ac:dyDescent="0.25">
      <c r="A15" s="1">
        <v>550515</v>
      </c>
      <c r="B15" s="1" t="s">
        <v>388</v>
      </c>
      <c r="C15" s="1" t="s">
        <v>236</v>
      </c>
      <c r="D15" s="1">
        <v>1164</v>
      </c>
      <c r="E15" s="1">
        <v>529</v>
      </c>
      <c r="F15" s="22" t="s">
        <v>621</v>
      </c>
      <c r="G15" s="11"/>
      <c r="H15" s="11"/>
      <c r="I15" s="11"/>
      <c r="J15" s="11"/>
      <c r="K15" s="21"/>
      <c r="L15" s="21"/>
      <c r="M15" s="11"/>
      <c r="N15" s="11"/>
      <c r="O15" s="11"/>
      <c r="P15" s="11"/>
      <c r="Q15" s="21"/>
      <c r="R15" s="9"/>
      <c r="S15" s="11"/>
      <c r="T15" s="9"/>
      <c r="U15" s="9"/>
      <c r="V15" s="9"/>
      <c r="W15" s="21"/>
      <c r="X15" s="21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1"/>
      <c r="AX15" s="9"/>
    </row>
    <row r="16" spans="1:50" s="10" customFormat="1" x14ac:dyDescent="0.25">
      <c r="A16" s="1">
        <v>550531</v>
      </c>
      <c r="B16" s="1" t="s">
        <v>390</v>
      </c>
      <c r="C16" s="1" t="s">
        <v>236</v>
      </c>
      <c r="D16" s="1">
        <v>447</v>
      </c>
      <c r="E16" s="1">
        <v>412</v>
      </c>
      <c r="F16" s="22" t="s">
        <v>621</v>
      </c>
      <c r="G16" s="11"/>
      <c r="H16" s="11"/>
      <c r="I16" s="11"/>
      <c r="J16" s="11"/>
      <c r="K16" s="21"/>
      <c r="L16" s="21"/>
      <c r="M16" s="11"/>
      <c r="N16" s="11"/>
      <c r="O16" s="11"/>
      <c r="P16" s="11"/>
      <c r="Q16" s="21"/>
      <c r="R16" s="9"/>
      <c r="S16" s="11"/>
      <c r="T16" s="9"/>
      <c r="U16" s="9"/>
      <c r="V16" s="9"/>
      <c r="W16" s="21"/>
      <c r="X16" s="2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1"/>
      <c r="AX16" s="9"/>
    </row>
    <row r="17" spans="1:50" s="8" customFormat="1" x14ac:dyDescent="0.25">
      <c r="A17" s="1">
        <v>550558</v>
      </c>
      <c r="B17" s="1" t="s">
        <v>392</v>
      </c>
      <c r="C17" s="1" t="s">
        <v>236</v>
      </c>
      <c r="D17" s="1">
        <v>613</v>
      </c>
      <c r="E17" s="1">
        <v>463</v>
      </c>
      <c r="F17" s="22"/>
      <c r="G17" s="11"/>
      <c r="H17" s="11"/>
      <c r="I17" s="21"/>
      <c r="J17" s="21"/>
      <c r="K17" s="21"/>
      <c r="L17" s="21"/>
      <c r="M17" s="11"/>
      <c r="N17" s="11"/>
      <c r="O17" s="21"/>
      <c r="P17" s="21"/>
      <c r="Q17" s="21"/>
      <c r="R17" s="21"/>
      <c r="S17" s="11"/>
      <c r="T17" s="11"/>
      <c r="U17" s="21"/>
      <c r="V17" s="21"/>
      <c r="W17" s="21"/>
      <c r="X17" s="21"/>
      <c r="Y17" s="6"/>
      <c r="Z17" s="6"/>
      <c r="AA17" s="21"/>
      <c r="AB17" s="21"/>
      <c r="AC17" s="21"/>
      <c r="AD17" s="21"/>
      <c r="AE17" s="6"/>
      <c r="AF17" s="6"/>
      <c r="AG17" s="21"/>
      <c r="AH17" s="21"/>
      <c r="AI17" s="21"/>
      <c r="AJ17" s="21"/>
      <c r="AK17" s="9"/>
      <c r="AL17" s="9"/>
      <c r="AM17" s="9"/>
      <c r="AN17" s="9"/>
      <c r="AO17" s="9"/>
      <c r="AP17" s="9"/>
      <c r="AQ17" s="6"/>
      <c r="AR17" s="6"/>
      <c r="AS17" s="21"/>
      <c r="AT17" s="21"/>
      <c r="AU17" s="21"/>
      <c r="AV17" s="21"/>
      <c r="AW17" s="21"/>
      <c r="AX17" s="6"/>
    </row>
    <row r="18" spans="1:50" s="8" customFormat="1" ht="47.25" customHeight="1" x14ac:dyDescent="0.25">
      <c r="A18" s="56">
        <v>550574</v>
      </c>
      <c r="B18" s="56" t="s">
        <v>394</v>
      </c>
      <c r="C18" s="56" t="s">
        <v>236</v>
      </c>
      <c r="D18" s="56">
        <v>426</v>
      </c>
      <c r="E18" s="56">
        <v>405</v>
      </c>
      <c r="F18" s="57"/>
      <c r="G18" s="11"/>
      <c r="H18" s="11"/>
      <c r="I18" s="180" t="s">
        <v>640</v>
      </c>
      <c r="J18" s="180" t="s">
        <v>646</v>
      </c>
      <c r="K18" s="180" t="s">
        <v>705</v>
      </c>
      <c r="L18" s="180"/>
      <c r="M18" s="11"/>
      <c r="N18" s="11"/>
      <c r="O18" s="180" t="s">
        <v>640</v>
      </c>
      <c r="P18" s="180" t="s">
        <v>646</v>
      </c>
      <c r="Q18" s="180" t="s">
        <v>705</v>
      </c>
      <c r="R18" s="6"/>
      <c r="S18" s="11">
        <v>2558</v>
      </c>
      <c r="T18" s="11">
        <v>0</v>
      </c>
      <c r="U18" s="180" t="s">
        <v>640</v>
      </c>
      <c r="V18" s="180" t="s">
        <v>646</v>
      </c>
      <c r="W18" s="45" t="s">
        <v>641</v>
      </c>
      <c r="X18" s="43" t="s">
        <v>625</v>
      </c>
      <c r="Y18" s="11">
        <v>6687</v>
      </c>
      <c r="Z18" s="6"/>
      <c r="AA18" s="180" t="s">
        <v>640</v>
      </c>
      <c r="AB18" s="180" t="s">
        <v>646</v>
      </c>
      <c r="AC18" s="180" t="s">
        <v>723</v>
      </c>
      <c r="AD18" s="180" t="s">
        <v>625</v>
      </c>
      <c r="AE18" s="11">
        <v>3331</v>
      </c>
      <c r="AF18" s="6"/>
      <c r="AG18" s="180" t="s">
        <v>640</v>
      </c>
      <c r="AH18" s="180" t="s">
        <v>646</v>
      </c>
      <c r="AI18" s="180" t="s">
        <v>723</v>
      </c>
      <c r="AJ18" s="14" t="s">
        <v>907</v>
      </c>
      <c r="AK18" s="208" t="s">
        <v>624</v>
      </c>
      <c r="AL18" s="209"/>
      <c r="AM18" s="209"/>
      <c r="AN18" s="209"/>
      <c r="AO18" s="209"/>
      <c r="AP18" s="210"/>
      <c r="AQ18" s="6"/>
      <c r="AR18" s="6"/>
      <c r="AS18" s="14" t="s">
        <v>665</v>
      </c>
      <c r="AT18" s="43" t="s">
        <v>640</v>
      </c>
      <c r="AU18" s="43" t="s">
        <v>646</v>
      </c>
      <c r="AV18" s="43" t="s">
        <v>642</v>
      </c>
      <c r="AW18" s="43" t="s">
        <v>625</v>
      </c>
      <c r="AX18" s="6" t="s">
        <v>1333</v>
      </c>
    </row>
    <row r="19" spans="1:50" s="8" customFormat="1" x14ac:dyDescent="0.25">
      <c r="A19" s="1">
        <v>550621</v>
      </c>
      <c r="B19" s="1" t="s">
        <v>235</v>
      </c>
      <c r="C19" s="1" t="s">
        <v>236</v>
      </c>
      <c r="D19" s="1">
        <v>1447</v>
      </c>
      <c r="E19" s="1">
        <v>548</v>
      </c>
      <c r="F19" s="22" t="s">
        <v>621</v>
      </c>
      <c r="G19" s="11"/>
      <c r="H19" s="11"/>
      <c r="I19" s="21"/>
      <c r="J19" s="21"/>
      <c r="K19" s="21"/>
      <c r="L19" s="21"/>
      <c r="M19" s="11"/>
      <c r="N19" s="11"/>
      <c r="O19" s="21"/>
      <c r="P19" s="21"/>
      <c r="Q19" s="21"/>
      <c r="R19" s="21"/>
      <c r="S19" s="11"/>
      <c r="T19" s="11"/>
      <c r="U19" s="21"/>
      <c r="V19" s="21"/>
      <c r="W19" s="21"/>
      <c r="X19" s="21"/>
      <c r="Y19" s="6"/>
      <c r="Z19" s="6"/>
      <c r="AA19" s="21"/>
      <c r="AB19" s="21"/>
      <c r="AC19" s="21"/>
      <c r="AD19" s="21"/>
      <c r="AE19" s="6"/>
      <c r="AF19" s="6"/>
      <c r="AG19" s="21"/>
      <c r="AH19" s="21"/>
      <c r="AI19" s="21"/>
      <c r="AJ19" s="21"/>
      <c r="AK19" s="9"/>
      <c r="AL19" s="9"/>
      <c r="AM19" s="9"/>
      <c r="AN19" s="9"/>
      <c r="AO19" s="9"/>
      <c r="AP19" s="9"/>
      <c r="AQ19" s="6"/>
      <c r="AR19" s="6"/>
      <c r="AS19" s="21"/>
      <c r="AT19" s="21"/>
      <c r="AU19" s="21"/>
      <c r="AV19" s="21"/>
      <c r="AW19" s="21"/>
      <c r="AX19" s="6"/>
    </row>
    <row r="20" spans="1:50" s="8" customFormat="1" x14ac:dyDescent="0.25">
      <c r="A20" s="1">
        <v>550647</v>
      </c>
      <c r="B20" s="1" t="s">
        <v>236</v>
      </c>
      <c r="C20" s="1" t="s">
        <v>236</v>
      </c>
      <c r="D20" s="1">
        <v>7400</v>
      </c>
      <c r="E20" s="1">
        <v>614</v>
      </c>
      <c r="F20" s="22" t="s">
        <v>621</v>
      </c>
      <c r="G20" s="11"/>
      <c r="H20" s="11"/>
      <c r="I20" s="11"/>
      <c r="J20" s="11"/>
      <c r="K20" s="21"/>
      <c r="L20" s="21"/>
      <c r="M20" s="11"/>
      <c r="N20" s="11"/>
      <c r="O20" s="11"/>
      <c r="P20" s="11"/>
      <c r="Q20" s="21"/>
      <c r="R20" s="6"/>
      <c r="S20" s="11"/>
      <c r="T20" s="6"/>
      <c r="U20" s="6"/>
      <c r="V20" s="6"/>
      <c r="W20" s="6"/>
      <c r="X20" s="21"/>
      <c r="Y20" s="6"/>
      <c r="Z20" s="6"/>
      <c r="AA20" s="6"/>
      <c r="AB20" s="6"/>
      <c r="AC20" s="6"/>
      <c r="AD20" s="21"/>
      <c r="AE20" s="6"/>
      <c r="AF20" s="6"/>
      <c r="AG20" s="6"/>
      <c r="AH20" s="6"/>
      <c r="AI20" s="6"/>
      <c r="AJ20" s="21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21"/>
      <c r="AX20" s="6"/>
    </row>
    <row r="21" spans="1:50" s="8" customFormat="1" ht="75" x14ac:dyDescent="0.25">
      <c r="A21" s="9">
        <v>529915</v>
      </c>
      <c r="B21" s="9" t="s">
        <v>65</v>
      </c>
      <c r="C21" s="9" t="s">
        <v>236</v>
      </c>
      <c r="D21" s="9">
        <v>63</v>
      </c>
      <c r="E21" s="9">
        <v>32</v>
      </c>
      <c r="F21" s="65"/>
      <c r="G21" s="11">
        <v>382</v>
      </c>
      <c r="H21" s="11">
        <v>313</v>
      </c>
      <c r="I21" s="43" t="s">
        <v>640</v>
      </c>
      <c r="J21" s="43" t="s">
        <v>646</v>
      </c>
      <c r="K21" s="65" t="s">
        <v>723</v>
      </c>
      <c r="L21" s="31" t="s">
        <v>741</v>
      </c>
      <c r="M21" s="11"/>
      <c r="N21" s="11"/>
      <c r="O21" s="43" t="s">
        <v>640</v>
      </c>
      <c r="P21" s="43" t="s">
        <v>646</v>
      </c>
      <c r="Q21" s="45" t="s">
        <v>712</v>
      </c>
      <c r="R21" s="6" t="s">
        <v>742</v>
      </c>
      <c r="S21" s="11">
        <v>1242</v>
      </c>
      <c r="T21" s="11">
        <v>109</v>
      </c>
      <c r="U21" s="43" t="s">
        <v>640</v>
      </c>
      <c r="V21" s="43" t="s">
        <v>646</v>
      </c>
      <c r="W21" s="45" t="s">
        <v>641</v>
      </c>
      <c r="X21" s="43" t="s">
        <v>625</v>
      </c>
      <c r="Y21" s="11">
        <v>0</v>
      </c>
      <c r="Z21" s="6"/>
      <c r="AA21" s="65" t="s">
        <v>640</v>
      </c>
      <c r="AB21" s="65" t="s">
        <v>646</v>
      </c>
      <c r="AC21" s="65" t="s">
        <v>723</v>
      </c>
      <c r="AD21" s="65" t="s">
        <v>637</v>
      </c>
      <c r="AE21" s="11">
        <v>0</v>
      </c>
      <c r="AF21" s="6"/>
      <c r="AG21" s="43" t="s">
        <v>640</v>
      </c>
      <c r="AH21" s="43" t="s">
        <v>646</v>
      </c>
      <c r="AI21" s="46" t="s">
        <v>685</v>
      </c>
      <c r="AJ21" s="67" t="s">
        <v>684</v>
      </c>
      <c r="AK21" s="208" t="s">
        <v>624</v>
      </c>
      <c r="AL21" s="209"/>
      <c r="AM21" s="209"/>
      <c r="AN21" s="209"/>
      <c r="AO21" s="209"/>
      <c r="AP21" s="210"/>
      <c r="AQ21" s="6"/>
      <c r="AR21" s="6"/>
      <c r="AS21" s="45" t="s">
        <v>1146</v>
      </c>
      <c r="AT21" s="43" t="s">
        <v>640</v>
      </c>
      <c r="AU21" s="43" t="s">
        <v>646</v>
      </c>
      <c r="AV21" s="43" t="s">
        <v>642</v>
      </c>
      <c r="AW21" s="43" t="s">
        <v>625</v>
      </c>
      <c r="AX21" s="6" t="s">
        <v>713</v>
      </c>
    </row>
    <row r="22" spans="1:50" s="8" customFormat="1" ht="40.5" customHeight="1" x14ac:dyDescent="0.25">
      <c r="A22" s="56">
        <v>550698</v>
      </c>
      <c r="B22" s="56" t="s">
        <v>240</v>
      </c>
      <c r="C22" s="56" t="s">
        <v>236</v>
      </c>
      <c r="D22" s="56">
        <v>317</v>
      </c>
      <c r="E22" s="56">
        <v>328</v>
      </c>
      <c r="F22" s="57"/>
      <c r="G22" s="11"/>
      <c r="H22" s="11"/>
      <c r="I22" s="158" t="s">
        <v>640</v>
      </c>
      <c r="J22" s="158" t="s">
        <v>646</v>
      </c>
      <c r="K22" s="158" t="s">
        <v>705</v>
      </c>
      <c r="L22" s="158"/>
      <c r="M22" s="11"/>
      <c r="N22" s="11"/>
      <c r="O22" s="158" t="s">
        <v>640</v>
      </c>
      <c r="P22" s="158" t="s">
        <v>646</v>
      </c>
      <c r="Q22" s="158" t="s">
        <v>705</v>
      </c>
      <c r="R22" s="6"/>
      <c r="S22" s="11">
        <v>3170</v>
      </c>
      <c r="T22" s="11">
        <v>100</v>
      </c>
      <c r="U22" s="43" t="s">
        <v>640</v>
      </c>
      <c r="V22" s="43" t="s">
        <v>646</v>
      </c>
      <c r="W22" s="45" t="s">
        <v>641</v>
      </c>
      <c r="X22" s="43" t="s">
        <v>625</v>
      </c>
      <c r="Y22" s="11">
        <v>5411</v>
      </c>
      <c r="Z22" s="6"/>
      <c r="AA22" s="158" t="s">
        <v>640</v>
      </c>
      <c r="AB22" s="158" t="s">
        <v>646</v>
      </c>
      <c r="AC22" s="158" t="s">
        <v>723</v>
      </c>
      <c r="AD22" s="160" t="s">
        <v>684</v>
      </c>
      <c r="AE22" s="11">
        <v>2550</v>
      </c>
      <c r="AF22" s="6"/>
      <c r="AG22" s="158" t="s">
        <v>640</v>
      </c>
      <c r="AH22" s="158" t="s">
        <v>646</v>
      </c>
      <c r="AI22" s="158" t="s">
        <v>723</v>
      </c>
      <c r="AJ22" s="160" t="s">
        <v>684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14" t="s">
        <v>665</v>
      </c>
      <c r="AT22" s="158" t="s">
        <v>640</v>
      </c>
      <c r="AU22" s="158" t="s">
        <v>646</v>
      </c>
      <c r="AV22" s="158" t="s">
        <v>642</v>
      </c>
      <c r="AW22" s="158" t="s">
        <v>625</v>
      </c>
      <c r="AX22" s="6" t="s">
        <v>1221</v>
      </c>
    </row>
    <row r="23" spans="1:50" s="8" customFormat="1" x14ac:dyDescent="0.25">
      <c r="A23" s="1">
        <v>550728</v>
      </c>
      <c r="B23" s="1" t="s">
        <v>344</v>
      </c>
      <c r="C23" s="1" t="s">
        <v>236</v>
      </c>
      <c r="D23" s="1">
        <v>1710</v>
      </c>
      <c r="E23" s="1">
        <v>563</v>
      </c>
      <c r="F23" s="22" t="s">
        <v>621</v>
      </c>
      <c r="G23" s="11"/>
      <c r="H23" s="11"/>
      <c r="I23" s="11"/>
      <c r="J23" s="11"/>
      <c r="K23" s="21"/>
      <c r="L23" s="21"/>
      <c r="M23" s="11"/>
      <c r="N23" s="11"/>
      <c r="O23" s="11"/>
      <c r="P23" s="11"/>
      <c r="Q23" s="21"/>
      <c r="R23" s="6"/>
      <c r="S23" s="11"/>
      <c r="T23" s="6"/>
      <c r="U23" s="6"/>
      <c r="V23" s="6"/>
      <c r="W23" s="6"/>
      <c r="X23" s="21"/>
      <c r="Y23" s="6"/>
      <c r="Z23" s="6"/>
      <c r="AA23" s="6"/>
      <c r="AB23" s="6"/>
      <c r="AC23" s="6"/>
      <c r="AD23" s="21"/>
      <c r="AE23" s="6"/>
      <c r="AF23" s="6"/>
      <c r="AG23" s="6"/>
      <c r="AH23" s="6"/>
      <c r="AI23" s="6"/>
      <c r="AJ23" s="21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21"/>
      <c r="AX23" s="6"/>
    </row>
    <row r="24" spans="1:50" s="8" customFormat="1" ht="30" x14ac:dyDescent="0.25">
      <c r="A24" s="9">
        <v>529923</v>
      </c>
      <c r="B24" s="9" t="s">
        <v>66</v>
      </c>
      <c r="C24" s="9" t="s">
        <v>236</v>
      </c>
      <c r="D24" s="9">
        <v>117</v>
      </c>
      <c r="E24" s="9">
        <v>125</v>
      </c>
      <c r="F24" s="63"/>
      <c r="G24" s="11"/>
      <c r="H24" s="11"/>
      <c r="I24" s="63" t="s">
        <v>640</v>
      </c>
      <c r="J24" s="63" t="s">
        <v>646</v>
      </c>
      <c r="K24" s="63" t="s">
        <v>705</v>
      </c>
      <c r="L24" s="63"/>
      <c r="M24" s="11"/>
      <c r="N24" s="11"/>
      <c r="O24" s="63" t="s">
        <v>640</v>
      </c>
      <c r="P24" s="63" t="s">
        <v>646</v>
      </c>
      <c r="Q24" s="63" t="s">
        <v>705</v>
      </c>
      <c r="R24" s="63"/>
      <c r="S24" s="11">
        <v>404</v>
      </c>
      <c r="T24" s="11">
        <v>0</v>
      </c>
      <c r="U24" s="63" t="s">
        <v>640</v>
      </c>
      <c r="V24" s="63" t="s">
        <v>646</v>
      </c>
      <c r="W24" s="45" t="s">
        <v>641</v>
      </c>
      <c r="X24" s="63" t="s">
        <v>625</v>
      </c>
      <c r="Y24" s="11">
        <v>2214</v>
      </c>
      <c r="Z24" s="6"/>
      <c r="AA24" s="63" t="s">
        <v>640</v>
      </c>
      <c r="AB24" s="63" t="s">
        <v>646</v>
      </c>
      <c r="AC24" s="63" t="s">
        <v>723</v>
      </c>
      <c r="AD24" s="47" t="s">
        <v>684</v>
      </c>
      <c r="AE24" s="11">
        <v>182</v>
      </c>
      <c r="AF24" s="6"/>
      <c r="AG24" s="63" t="s">
        <v>640</v>
      </c>
      <c r="AH24" s="63" t="s">
        <v>646</v>
      </c>
      <c r="AI24" s="63" t="s">
        <v>723</v>
      </c>
      <c r="AJ24" s="47" t="s">
        <v>684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14" t="s">
        <v>887</v>
      </c>
      <c r="AT24" s="63" t="s">
        <v>640</v>
      </c>
      <c r="AU24" s="63" t="s">
        <v>646</v>
      </c>
      <c r="AV24" s="63" t="s">
        <v>642</v>
      </c>
      <c r="AW24" s="63" t="s">
        <v>625</v>
      </c>
      <c r="AX24" s="6" t="s">
        <v>888</v>
      </c>
    </row>
    <row r="25" spans="1:50" s="25" customFormat="1" x14ac:dyDescent="0.25"/>
    <row r="26" spans="1:50" s="26" customFormat="1" x14ac:dyDescent="0.25"/>
    <row r="27" spans="1:50" s="26" customFormat="1" x14ac:dyDescent="0.25"/>
    <row r="28" spans="1:50" s="26" customFormat="1" x14ac:dyDescent="0.25"/>
    <row r="29" spans="1:50" s="26" customFormat="1" x14ac:dyDescent="0.25"/>
  </sheetData>
  <mergeCells count="19">
    <mergeCell ref="AK9:AP9"/>
    <mergeCell ref="AK14:AP14"/>
    <mergeCell ref="AQ14:AW14"/>
    <mergeCell ref="AK21:AP21"/>
    <mergeCell ref="AK24:AP24"/>
    <mergeCell ref="AK22:AP22"/>
    <mergeCell ref="AK18:AP18"/>
    <mergeCell ref="AK13:AP13"/>
    <mergeCell ref="AV13:AW13"/>
    <mergeCell ref="AV10:AW10"/>
    <mergeCell ref="AK10:AP10"/>
    <mergeCell ref="AK11:AP11"/>
    <mergeCell ref="AK12:AP12"/>
    <mergeCell ref="AV12:AW12"/>
    <mergeCell ref="AK5:AP5"/>
    <mergeCell ref="AK7:AP7"/>
    <mergeCell ref="AK4:AP4"/>
    <mergeCell ref="AK6:AP6"/>
    <mergeCell ref="AV6:AW6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1C21-0E50-4EE8-8187-C05E95D4EE52}">
  <dimension ref="A1:AX26"/>
  <sheetViews>
    <sheetView topLeftCell="M1" zoomScale="70" zoomScaleNormal="70" workbookViewId="0">
      <pane ySplit="3" topLeftCell="A4" activePane="bottomLeft" state="frozen"/>
      <selection pane="bottomLeft" activeCell="AE19" sqref="AE19"/>
    </sheetView>
  </sheetViews>
  <sheetFormatPr defaultRowHeight="15" x14ac:dyDescent="0.25"/>
  <cols>
    <col min="2" max="2" width="12.28515625" bestFit="1" customWidth="1"/>
    <col min="3" max="3" width="10.5703125" bestFit="1" customWidth="1"/>
    <col min="4" max="4" width="14.28515625" bestFit="1" customWidth="1"/>
    <col min="5" max="5" width="14.28515625" customWidth="1"/>
    <col min="6" max="6" width="12.5703125" bestFit="1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x14ac:dyDescent="0.25">
      <c r="A4" s="2">
        <v>550809</v>
      </c>
      <c r="B4" s="2" t="s">
        <v>354</v>
      </c>
      <c r="C4" s="2" t="s">
        <v>397</v>
      </c>
      <c r="D4" s="2">
        <v>1642</v>
      </c>
      <c r="E4" s="2">
        <v>560</v>
      </c>
      <c r="F4" s="33"/>
      <c r="G4" s="9"/>
      <c r="H4" s="9"/>
      <c r="I4" s="9"/>
      <c r="J4" s="9"/>
      <c r="K4" s="9"/>
      <c r="L4" s="32"/>
      <c r="M4" s="11"/>
      <c r="N4" s="11"/>
      <c r="O4" s="11"/>
      <c r="P4" s="11"/>
      <c r="Q4" s="32"/>
      <c r="R4" s="3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45" x14ac:dyDescent="0.25">
      <c r="A5" s="9">
        <v>550833</v>
      </c>
      <c r="B5" s="9" t="s">
        <v>356</v>
      </c>
      <c r="C5" s="9" t="s">
        <v>397</v>
      </c>
      <c r="D5" s="9">
        <v>202</v>
      </c>
      <c r="E5" s="9">
        <v>231</v>
      </c>
      <c r="F5" s="112"/>
      <c r="G5" s="9">
        <v>10274</v>
      </c>
      <c r="H5" s="9">
        <v>6960</v>
      </c>
      <c r="I5" s="112" t="s">
        <v>640</v>
      </c>
      <c r="J5" s="112" t="s">
        <v>646</v>
      </c>
      <c r="K5" s="112" t="s">
        <v>723</v>
      </c>
      <c r="L5" s="112"/>
      <c r="M5" s="11"/>
      <c r="N5" s="11"/>
      <c r="O5" s="112" t="s">
        <v>640</v>
      </c>
      <c r="P5" s="112" t="s">
        <v>646</v>
      </c>
      <c r="Q5" s="112" t="s">
        <v>705</v>
      </c>
      <c r="R5" s="48" t="s">
        <v>752</v>
      </c>
      <c r="S5" s="9">
        <v>2374</v>
      </c>
      <c r="T5" s="9">
        <v>67</v>
      </c>
      <c r="U5" s="112" t="s">
        <v>640</v>
      </c>
      <c r="V5" s="112" t="s">
        <v>646</v>
      </c>
      <c r="W5" s="14" t="s">
        <v>641</v>
      </c>
      <c r="X5" s="112" t="s">
        <v>625</v>
      </c>
      <c r="Y5" s="9">
        <v>4531</v>
      </c>
      <c r="Z5" s="9"/>
      <c r="AA5" s="112" t="s">
        <v>640</v>
      </c>
      <c r="AB5" s="112" t="s">
        <v>646</v>
      </c>
      <c r="AC5" s="14" t="s">
        <v>723</v>
      </c>
      <c r="AD5" s="14" t="s">
        <v>625</v>
      </c>
      <c r="AE5" s="9">
        <v>1730</v>
      </c>
      <c r="AF5" s="9"/>
      <c r="AG5" s="112" t="s">
        <v>640</v>
      </c>
      <c r="AH5" s="112" t="s">
        <v>646</v>
      </c>
      <c r="AI5" s="112" t="s">
        <v>723</v>
      </c>
      <c r="AJ5" s="112" t="s">
        <v>625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45" t="s">
        <v>719</v>
      </c>
      <c r="AT5" s="43" t="s">
        <v>640</v>
      </c>
      <c r="AU5" s="43" t="s">
        <v>646</v>
      </c>
      <c r="AV5" s="43" t="s">
        <v>642</v>
      </c>
      <c r="AW5" s="43" t="s">
        <v>625</v>
      </c>
      <c r="AX5" s="9" t="s">
        <v>1100</v>
      </c>
    </row>
    <row r="6" spans="1:50" s="10" customFormat="1" ht="30" x14ac:dyDescent="0.25">
      <c r="A6" s="9">
        <v>560171</v>
      </c>
      <c r="B6" s="9" t="s">
        <v>59</v>
      </c>
      <c r="C6" s="9" t="s">
        <v>397</v>
      </c>
      <c r="D6" s="9">
        <v>45</v>
      </c>
      <c r="E6" s="9">
        <v>11</v>
      </c>
      <c r="F6" s="32"/>
      <c r="G6" s="9">
        <v>1530</v>
      </c>
      <c r="H6" s="9">
        <v>1049</v>
      </c>
      <c r="I6" s="32" t="s">
        <v>640</v>
      </c>
      <c r="J6" s="32" t="s">
        <v>646</v>
      </c>
      <c r="K6" s="32" t="s">
        <v>723</v>
      </c>
      <c r="L6" s="37"/>
      <c r="M6" s="9"/>
      <c r="N6" s="9"/>
      <c r="O6" s="32" t="s">
        <v>640</v>
      </c>
      <c r="P6" s="32" t="s">
        <v>646</v>
      </c>
      <c r="Q6" s="32" t="s">
        <v>705</v>
      </c>
      <c r="R6" s="42" t="s">
        <v>752</v>
      </c>
      <c r="S6" s="9">
        <v>494</v>
      </c>
      <c r="T6" s="9">
        <v>0</v>
      </c>
      <c r="U6" s="32" t="s">
        <v>640</v>
      </c>
      <c r="V6" s="32" t="s">
        <v>646</v>
      </c>
      <c r="W6" s="14" t="s">
        <v>641</v>
      </c>
      <c r="X6" s="32" t="s">
        <v>625</v>
      </c>
      <c r="Y6" s="9">
        <v>0</v>
      </c>
      <c r="Z6" s="9"/>
      <c r="AA6" s="32" t="s">
        <v>640</v>
      </c>
      <c r="AB6" s="32" t="s">
        <v>646</v>
      </c>
      <c r="AC6" s="14" t="s">
        <v>685</v>
      </c>
      <c r="AD6" s="14" t="s">
        <v>684</v>
      </c>
      <c r="AE6" s="9">
        <v>477</v>
      </c>
      <c r="AF6" s="9"/>
      <c r="AG6" s="34" t="s">
        <v>640</v>
      </c>
      <c r="AH6" s="34" t="s">
        <v>646</v>
      </c>
      <c r="AI6" s="34" t="s">
        <v>723</v>
      </c>
      <c r="AJ6" s="34" t="s">
        <v>625</v>
      </c>
      <c r="AK6" s="208" t="s">
        <v>624</v>
      </c>
      <c r="AL6" s="209"/>
      <c r="AM6" s="209"/>
      <c r="AN6" s="209"/>
      <c r="AO6" s="209"/>
      <c r="AP6" s="210"/>
      <c r="AQ6" s="9"/>
      <c r="AR6" s="9"/>
      <c r="AS6" s="9"/>
      <c r="AT6" s="32" t="s">
        <v>640</v>
      </c>
      <c r="AU6" s="32" t="s">
        <v>646</v>
      </c>
      <c r="AV6" s="208" t="s">
        <v>647</v>
      </c>
      <c r="AW6" s="210"/>
      <c r="AX6" s="9" t="s">
        <v>692</v>
      </c>
    </row>
    <row r="7" spans="1:50" s="10" customFormat="1" x14ac:dyDescent="0.25">
      <c r="A7" s="2">
        <v>550965</v>
      </c>
      <c r="B7" s="2" t="s">
        <v>307</v>
      </c>
      <c r="C7" s="2" t="s">
        <v>397</v>
      </c>
      <c r="D7" s="2">
        <v>456</v>
      </c>
      <c r="E7" s="2">
        <v>416</v>
      </c>
      <c r="F7" s="33" t="s">
        <v>621</v>
      </c>
      <c r="G7" s="11"/>
      <c r="H7" s="11"/>
      <c r="I7" s="32"/>
      <c r="J7" s="32"/>
      <c r="K7" s="32"/>
      <c r="L7" s="32"/>
      <c r="M7" s="11"/>
      <c r="N7" s="9"/>
      <c r="O7" s="32"/>
      <c r="P7" s="32"/>
      <c r="Q7" s="32"/>
      <c r="R7" s="32"/>
      <c r="S7" s="11"/>
      <c r="T7" s="9"/>
      <c r="U7" s="32"/>
      <c r="V7" s="32"/>
      <c r="W7" s="32"/>
      <c r="X7" s="32"/>
      <c r="Y7" s="9"/>
      <c r="Z7" s="9"/>
      <c r="AA7" s="9"/>
      <c r="AB7" s="9"/>
      <c r="AC7" s="9"/>
      <c r="AD7" s="9"/>
      <c r="AE7" s="9"/>
      <c r="AF7" s="9"/>
      <c r="AG7" s="32"/>
      <c r="AH7" s="32"/>
      <c r="AI7" s="32"/>
      <c r="AJ7" s="32"/>
      <c r="AK7" s="9"/>
      <c r="AL7" s="9"/>
      <c r="AM7" s="9"/>
      <c r="AN7" s="9"/>
      <c r="AO7" s="9"/>
      <c r="AP7" s="9"/>
      <c r="AQ7" s="9"/>
      <c r="AR7" s="9"/>
      <c r="AS7" s="32"/>
      <c r="AT7" s="32"/>
      <c r="AU7" s="32"/>
      <c r="AV7" s="32"/>
      <c r="AW7" s="32"/>
      <c r="AX7" s="9"/>
    </row>
    <row r="8" spans="1:50" s="4" customFormat="1" ht="49.5" customHeight="1" x14ac:dyDescent="0.25">
      <c r="A8" s="2">
        <v>551015</v>
      </c>
      <c r="B8" s="2" t="s">
        <v>308</v>
      </c>
      <c r="C8" s="2" t="s">
        <v>397</v>
      </c>
      <c r="D8" s="2">
        <v>371</v>
      </c>
      <c r="E8" s="2">
        <v>371</v>
      </c>
      <c r="F8" s="167"/>
      <c r="G8" s="12">
        <v>5575</v>
      </c>
      <c r="H8" s="12">
        <v>3082</v>
      </c>
      <c r="I8" s="167" t="s">
        <v>640</v>
      </c>
      <c r="J8" s="167" t="s">
        <v>646</v>
      </c>
      <c r="K8" s="167" t="s">
        <v>723</v>
      </c>
      <c r="L8" s="167"/>
      <c r="M8" s="12">
        <v>0</v>
      </c>
      <c r="N8" s="12">
        <v>0</v>
      </c>
      <c r="O8" s="167" t="s">
        <v>640</v>
      </c>
      <c r="P8" s="167" t="s">
        <v>646</v>
      </c>
      <c r="Q8" s="167" t="s">
        <v>723</v>
      </c>
      <c r="R8" s="48" t="s">
        <v>752</v>
      </c>
      <c r="S8" s="12">
        <f>767+744+135+53+66+273+101+296+384+201+156</f>
        <v>3176</v>
      </c>
      <c r="T8" s="2">
        <v>0</v>
      </c>
      <c r="U8" s="167" t="s">
        <v>640</v>
      </c>
      <c r="V8" s="167" t="s">
        <v>646</v>
      </c>
      <c r="W8" s="19" t="s">
        <v>641</v>
      </c>
      <c r="X8" s="167" t="s">
        <v>625</v>
      </c>
      <c r="Y8" s="2">
        <v>14486</v>
      </c>
      <c r="Z8" s="2"/>
      <c r="AA8" s="167" t="s">
        <v>640</v>
      </c>
      <c r="AB8" s="167" t="s">
        <v>646</v>
      </c>
      <c r="AC8" s="19" t="s">
        <v>723</v>
      </c>
      <c r="AD8" s="19" t="s">
        <v>625</v>
      </c>
      <c r="AE8" s="2">
        <v>5188</v>
      </c>
      <c r="AF8" s="2"/>
      <c r="AG8" s="167" t="s">
        <v>640</v>
      </c>
      <c r="AH8" s="167" t="s">
        <v>646</v>
      </c>
      <c r="AI8" s="167" t="s">
        <v>723</v>
      </c>
      <c r="AJ8" s="19" t="s">
        <v>625</v>
      </c>
      <c r="AK8" s="211" t="s">
        <v>624</v>
      </c>
      <c r="AL8" s="212"/>
      <c r="AM8" s="212"/>
      <c r="AN8" s="212"/>
      <c r="AO8" s="212"/>
      <c r="AP8" s="213"/>
      <c r="AQ8" s="2"/>
      <c r="AR8" s="2"/>
      <c r="AS8" s="173" t="s">
        <v>1146</v>
      </c>
      <c r="AT8" s="174" t="s">
        <v>640</v>
      </c>
      <c r="AU8" s="174" t="s">
        <v>646</v>
      </c>
      <c r="AV8" s="174" t="s">
        <v>642</v>
      </c>
      <c r="AW8" s="174" t="s">
        <v>625</v>
      </c>
      <c r="AX8" s="2"/>
    </row>
    <row r="9" spans="1:50" s="10" customFormat="1" ht="30" x14ac:dyDescent="0.25">
      <c r="A9" s="9">
        <v>561690</v>
      </c>
      <c r="B9" s="9" t="s">
        <v>537</v>
      </c>
      <c r="C9" s="9" t="s">
        <v>397</v>
      </c>
      <c r="D9" s="9">
        <v>46</v>
      </c>
      <c r="E9" s="9">
        <v>12</v>
      </c>
      <c r="F9" s="65"/>
      <c r="G9" s="11">
        <v>2252</v>
      </c>
      <c r="H9" s="11">
        <f>101+1220+39</f>
        <v>1360</v>
      </c>
      <c r="I9" s="65" t="s">
        <v>640</v>
      </c>
      <c r="J9" s="65" t="s">
        <v>646</v>
      </c>
      <c r="K9" s="65" t="s">
        <v>723</v>
      </c>
      <c r="L9" s="37"/>
      <c r="M9" s="9"/>
      <c r="N9" s="9"/>
      <c r="O9" s="65" t="s">
        <v>640</v>
      </c>
      <c r="P9" s="65" t="s">
        <v>646</v>
      </c>
      <c r="Q9" s="65" t="s">
        <v>705</v>
      </c>
      <c r="R9" s="48" t="s">
        <v>752</v>
      </c>
      <c r="S9" s="11">
        <v>510</v>
      </c>
      <c r="T9" s="9">
        <v>0</v>
      </c>
      <c r="U9" s="65" t="s">
        <v>640</v>
      </c>
      <c r="V9" s="65" t="s">
        <v>646</v>
      </c>
      <c r="W9" s="14" t="s">
        <v>641</v>
      </c>
      <c r="X9" s="65" t="s">
        <v>625</v>
      </c>
      <c r="Y9" s="9">
        <v>0</v>
      </c>
      <c r="Z9" s="9"/>
      <c r="AA9" s="65" t="s">
        <v>640</v>
      </c>
      <c r="AB9" s="65" t="s">
        <v>646</v>
      </c>
      <c r="AC9" s="14" t="s">
        <v>685</v>
      </c>
      <c r="AD9" s="14" t="s">
        <v>684</v>
      </c>
      <c r="AE9" s="9">
        <v>310</v>
      </c>
      <c r="AF9" s="9"/>
      <c r="AG9" s="65" t="s">
        <v>640</v>
      </c>
      <c r="AH9" s="65" t="s">
        <v>646</v>
      </c>
      <c r="AI9" s="65" t="s">
        <v>723</v>
      </c>
      <c r="AJ9" s="65" t="s">
        <v>625</v>
      </c>
      <c r="AK9" s="208" t="s">
        <v>624</v>
      </c>
      <c r="AL9" s="209"/>
      <c r="AM9" s="209"/>
      <c r="AN9" s="209"/>
      <c r="AO9" s="209"/>
      <c r="AP9" s="210"/>
      <c r="AQ9" s="9"/>
      <c r="AR9" s="9"/>
      <c r="AS9" s="9"/>
      <c r="AT9" s="65" t="s">
        <v>640</v>
      </c>
      <c r="AU9" s="65" t="s">
        <v>646</v>
      </c>
      <c r="AV9" s="208" t="s">
        <v>647</v>
      </c>
      <c r="AW9" s="210"/>
      <c r="AX9" s="9" t="s">
        <v>743</v>
      </c>
    </row>
    <row r="10" spans="1:50" s="10" customFormat="1" ht="45.75" customHeight="1" x14ac:dyDescent="0.25">
      <c r="A10" s="9">
        <v>551139</v>
      </c>
      <c r="B10" s="9" t="s">
        <v>333</v>
      </c>
      <c r="C10" s="9" t="s">
        <v>397</v>
      </c>
      <c r="D10" s="9">
        <v>420</v>
      </c>
      <c r="E10" s="9">
        <v>399</v>
      </c>
      <c r="F10" s="179"/>
      <c r="G10" s="11">
        <v>8479</v>
      </c>
      <c r="H10" s="11">
        <f>5102+836+112</f>
        <v>6050</v>
      </c>
      <c r="I10" s="179" t="s">
        <v>640</v>
      </c>
      <c r="J10" s="179" t="s">
        <v>646</v>
      </c>
      <c r="K10" s="179" t="s">
        <v>723</v>
      </c>
      <c r="L10" s="179"/>
      <c r="M10" s="11">
        <v>0</v>
      </c>
      <c r="N10" s="11">
        <v>0</v>
      </c>
      <c r="O10" s="179" t="s">
        <v>640</v>
      </c>
      <c r="P10" s="179" t="s">
        <v>646</v>
      </c>
      <c r="Q10" s="179" t="s">
        <v>723</v>
      </c>
      <c r="R10" s="48" t="s">
        <v>752</v>
      </c>
      <c r="S10" s="11">
        <v>2611</v>
      </c>
      <c r="T10" s="9">
        <v>0</v>
      </c>
      <c r="U10" s="179" t="s">
        <v>640</v>
      </c>
      <c r="V10" s="179" t="s">
        <v>646</v>
      </c>
      <c r="W10" s="14" t="s">
        <v>641</v>
      </c>
      <c r="X10" s="179" t="s">
        <v>625</v>
      </c>
      <c r="Y10" s="9">
        <v>0</v>
      </c>
      <c r="Z10" s="9"/>
      <c r="AA10" s="179" t="s">
        <v>640</v>
      </c>
      <c r="AB10" s="179" t="s">
        <v>646</v>
      </c>
      <c r="AC10" s="14" t="s">
        <v>723</v>
      </c>
      <c r="AD10" s="14" t="s">
        <v>1311</v>
      </c>
      <c r="AE10" s="9">
        <v>0</v>
      </c>
      <c r="AF10" s="9"/>
      <c r="AG10" s="179" t="s">
        <v>640</v>
      </c>
      <c r="AH10" s="179" t="s">
        <v>646</v>
      </c>
      <c r="AI10" s="14" t="s">
        <v>723</v>
      </c>
      <c r="AJ10" s="14" t="s">
        <v>637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45" t="s">
        <v>1146</v>
      </c>
      <c r="AT10" s="43" t="s">
        <v>640</v>
      </c>
      <c r="AU10" s="43" t="s">
        <v>646</v>
      </c>
      <c r="AV10" s="43" t="s">
        <v>642</v>
      </c>
      <c r="AW10" s="43" t="s">
        <v>625</v>
      </c>
      <c r="AX10" s="9" t="s">
        <v>1230</v>
      </c>
    </row>
    <row r="11" spans="1:50" s="10" customFormat="1" ht="30" x14ac:dyDescent="0.25">
      <c r="A11" s="9">
        <v>536342</v>
      </c>
      <c r="B11" s="9" t="s">
        <v>121</v>
      </c>
      <c r="C11" s="9" t="s">
        <v>397</v>
      </c>
      <c r="D11" s="9">
        <v>100</v>
      </c>
      <c r="E11" s="9">
        <v>91</v>
      </c>
      <c r="F11" s="65"/>
      <c r="G11" s="11">
        <v>1930</v>
      </c>
      <c r="H11" s="11">
        <v>1022</v>
      </c>
      <c r="I11" s="65" t="s">
        <v>640</v>
      </c>
      <c r="J11" s="65" t="s">
        <v>646</v>
      </c>
      <c r="K11" s="65" t="s">
        <v>723</v>
      </c>
      <c r="L11" s="65"/>
      <c r="M11" s="11"/>
      <c r="N11" s="11"/>
      <c r="O11" s="65" t="s">
        <v>640</v>
      </c>
      <c r="P11" s="65" t="s">
        <v>646</v>
      </c>
      <c r="Q11" s="65" t="s">
        <v>705</v>
      </c>
      <c r="R11" s="48" t="s">
        <v>752</v>
      </c>
      <c r="S11" s="11">
        <v>770</v>
      </c>
      <c r="T11" s="9">
        <v>0</v>
      </c>
      <c r="U11" s="65" t="s">
        <v>640</v>
      </c>
      <c r="V11" s="65" t="s">
        <v>646</v>
      </c>
      <c r="W11" s="14" t="s">
        <v>641</v>
      </c>
      <c r="X11" s="65" t="s">
        <v>625</v>
      </c>
      <c r="Y11" s="9">
        <v>4906</v>
      </c>
      <c r="Z11" s="9"/>
      <c r="AA11" s="65" t="s">
        <v>640</v>
      </c>
      <c r="AB11" s="65" t="s">
        <v>646</v>
      </c>
      <c r="AC11" s="14" t="s">
        <v>723</v>
      </c>
      <c r="AD11" s="14" t="s">
        <v>625</v>
      </c>
      <c r="AE11" s="9">
        <v>1050</v>
      </c>
      <c r="AF11" s="9"/>
      <c r="AG11" s="65" t="s">
        <v>640</v>
      </c>
      <c r="AH11" s="65" t="s">
        <v>646</v>
      </c>
      <c r="AI11" s="14" t="s">
        <v>723</v>
      </c>
      <c r="AJ11" s="14" t="s">
        <v>625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45" t="s">
        <v>665</v>
      </c>
      <c r="AT11" s="43" t="s">
        <v>640</v>
      </c>
      <c r="AU11" s="43" t="s">
        <v>646</v>
      </c>
      <c r="AV11" s="43" t="s">
        <v>642</v>
      </c>
      <c r="AW11" s="43" t="s">
        <v>625</v>
      </c>
      <c r="AX11" s="9" t="s">
        <v>829</v>
      </c>
    </row>
    <row r="12" spans="1:50" s="10" customFormat="1" ht="69.95" customHeight="1" x14ac:dyDescent="0.25">
      <c r="A12" s="9">
        <v>536806</v>
      </c>
      <c r="B12" s="9" t="s">
        <v>77</v>
      </c>
      <c r="C12" s="9" t="s">
        <v>397</v>
      </c>
      <c r="D12" s="9">
        <v>148</v>
      </c>
      <c r="E12" s="9">
        <v>163</v>
      </c>
      <c r="F12" s="86"/>
      <c r="G12" s="11">
        <v>2539</v>
      </c>
      <c r="H12" s="11">
        <v>1041</v>
      </c>
      <c r="I12" s="86" t="s">
        <v>640</v>
      </c>
      <c r="J12" s="86" t="s">
        <v>646</v>
      </c>
      <c r="K12" s="86" t="s">
        <v>723</v>
      </c>
      <c r="L12" s="86"/>
      <c r="M12" s="11"/>
      <c r="N12" s="11"/>
      <c r="O12" s="86" t="s">
        <v>640</v>
      </c>
      <c r="P12" s="86" t="s">
        <v>646</v>
      </c>
      <c r="Q12" s="86" t="s">
        <v>705</v>
      </c>
      <c r="R12" s="48" t="s">
        <v>752</v>
      </c>
      <c r="S12" s="11">
        <v>845</v>
      </c>
      <c r="T12" s="9">
        <v>0</v>
      </c>
      <c r="U12" s="86" t="s">
        <v>640</v>
      </c>
      <c r="V12" s="86" t="s">
        <v>646</v>
      </c>
      <c r="W12" s="14" t="s">
        <v>641</v>
      </c>
      <c r="X12" s="86" t="s">
        <v>625</v>
      </c>
      <c r="Y12" s="9">
        <v>6268</v>
      </c>
      <c r="Z12" s="9"/>
      <c r="AA12" s="86" t="s">
        <v>640</v>
      </c>
      <c r="AB12" s="86" t="s">
        <v>646</v>
      </c>
      <c r="AC12" s="14" t="s">
        <v>723</v>
      </c>
      <c r="AD12" s="14" t="s">
        <v>625</v>
      </c>
      <c r="AE12" s="9">
        <v>1094</v>
      </c>
      <c r="AF12" s="9"/>
      <c r="AG12" s="86" t="s">
        <v>640</v>
      </c>
      <c r="AH12" s="86" t="s">
        <v>646</v>
      </c>
      <c r="AI12" s="14" t="s">
        <v>723</v>
      </c>
      <c r="AJ12" s="14" t="s">
        <v>625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45" t="s">
        <v>665</v>
      </c>
      <c r="AT12" s="43" t="s">
        <v>640</v>
      </c>
      <c r="AU12" s="43" t="s">
        <v>646</v>
      </c>
      <c r="AV12" s="43" t="s">
        <v>642</v>
      </c>
      <c r="AW12" s="43" t="s">
        <v>625</v>
      </c>
      <c r="AX12" s="9"/>
    </row>
    <row r="13" spans="1:50" s="10" customFormat="1" x14ac:dyDescent="0.25">
      <c r="A13" s="2">
        <v>551333</v>
      </c>
      <c r="B13" s="2" t="s">
        <v>423</v>
      </c>
      <c r="C13" s="2" t="s">
        <v>397</v>
      </c>
      <c r="D13" s="2">
        <v>466</v>
      </c>
      <c r="E13" s="2">
        <v>421</v>
      </c>
      <c r="F13" s="33" t="s">
        <v>621</v>
      </c>
      <c r="G13" s="11"/>
      <c r="H13" s="11"/>
      <c r="I13" s="11"/>
      <c r="J13" s="11"/>
      <c r="K13" s="32"/>
      <c r="L13" s="32"/>
      <c r="M13" s="11"/>
      <c r="N13" s="11"/>
      <c r="O13" s="11"/>
      <c r="P13" s="11"/>
      <c r="Q13" s="32"/>
      <c r="R13" s="9"/>
      <c r="S13" s="11"/>
      <c r="T13" s="9"/>
      <c r="U13" s="9"/>
      <c r="V13" s="9"/>
      <c r="W13" s="32"/>
      <c r="X13" s="3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32"/>
      <c r="AX13" s="9"/>
    </row>
    <row r="14" spans="1:50" s="10" customFormat="1" ht="30" x14ac:dyDescent="0.25">
      <c r="A14" s="9">
        <v>536415</v>
      </c>
      <c r="B14" s="9" t="s">
        <v>142</v>
      </c>
      <c r="C14" s="9" t="s">
        <v>397</v>
      </c>
      <c r="D14" s="9">
        <v>48</v>
      </c>
      <c r="E14" s="9">
        <v>15</v>
      </c>
      <c r="F14" s="63"/>
      <c r="G14" s="44">
        <v>2950</v>
      </c>
      <c r="H14" s="44">
        <v>2204</v>
      </c>
      <c r="I14" s="43" t="s">
        <v>703</v>
      </c>
      <c r="J14" s="43" t="s">
        <v>646</v>
      </c>
      <c r="K14" s="43" t="s">
        <v>723</v>
      </c>
      <c r="L14" s="43"/>
      <c r="M14" s="44"/>
      <c r="N14" s="44"/>
      <c r="O14" s="43" t="s">
        <v>702</v>
      </c>
      <c r="P14" s="43" t="s">
        <v>646</v>
      </c>
      <c r="Q14" s="63" t="s">
        <v>705</v>
      </c>
      <c r="R14" s="48" t="s">
        <v>752</v>
      </c>
      <c r="S14" s="44">
        <v>695</v>
      </c>
      <c r="T14" s="48">
        <v>0</v>
      </c>
      <c r="U14" s="43" t="s">
        <v>704</v>
      </c>
      <c r="V14" s="43" t="s">
        <v>646</v>
      </c>
      <c r="W14" s="14" t="s">
        <v>641</v>
      </c>
      <c r="X14" s="43" t="s">
        <v>625</v>
      </c>
      <c r="Y14" s="48">
        <v>1159</v>
      </c>
      <c r="Z14" s="48"/>
      <c r="AA14" s="43" t="s">
        <v>640</v>
      </c>
      <c r="AB14" s="43" t="s">
        <v>646</v>
      </c>
      <c r="AC14" s="43" t="s">
        <v>723</v>
      </c>
      <c r="AD14" s="45" t="s">
        <v>684</v>
      </c>
      <c r="AE14" s="48">
        <v>0</v>
      </c>
      <c r="AF14" s="48"/>
      <c r="AG14" s="43" t="s">
        <v>640</v>
      </c>
      <c r="AH14" s="43" t="s">
        <v>646</v>
      </c>
      <c r="AI14" s="14" t="s">
        <v>685</v>
      </c>
      <c r="AJ14" s="14" t="s">
        <v>684</v>
      </c>
      <c r="AK14" s="233" t="s">
        <v>624</v>
      </c>
      <c r="AL14" s="234"/>
      <c r="AM14" s="234"/>
      <c r="AN14" s="234"/>
      <c r="AO14" s="234"/>
      <c r="AP14" s="234"/>
      <c r="AQ14" s="48"/>
      <c r="AR14" s="48"/>
      <c r="AS14" s="48"/>
      <c r="AT14" s="43" t="s">
        <v>640</v>
      </c>
      <c r="AU14" s="43" t="s">
        <v>646</v>
      </c>
      <c r="AV14" s="229" t="s">
        <v>647</v>
      </c>
      <c r="AW14" s="231"/>
      <c r="AX14" s="9"/>
    </row>
    <row r="15" spans="1:50" s="10" customFormat="1" ht="45.4" customHeight="1" x14ac:dyDescent="0.25">
      <c r="A15" s="9">
        <v>598887</v>
      </c>
      <c r="B15" s="9" t="s">
        <v>608</v>
      </c>
      <c r="C15" s="9" t="s">
        <v>397</v>
      </c>
      <c r="D15" s="9">
        <v>87</v>
      </c>
      <c r="E15" s="9">
        <v>67</v>
      </c>
      <c r="F15" s="63"/>
      <c r="G15" s="11">
        <f>35+33+606+17+89+396+24+103+36+73+56+18+102</f>
        <v>1588</v>
      </c>
      <c r="H15" s="11">
        <v>887</v>
      </c>
      <c r="I15" s="43" t="s">
        <v>703</v>
      </c>
      <c r="J15" s="43" t="s">
        <v>646</v>
      </c>
      <c r="K15" s="43" t="s">
        <v>723</v>
      </c>
      <c r="L15" s="63"/>
      <c r="M15" s="11"/>
      <c r="N15" s="11"/>
      <c r="O15" s="43" t="s">
        <v>702</v>
      </c>
      <c r="P15" s="43" t="s">
        <v>646</v>
      </c>
      <c r="Q15" s="63" t="s">
        <v>705</v>
      </c>
      <c r="R15" s="48" t="s">
        <v>752</v>
      </c>
      <c r="S15" s="11">
        <v>780</v>
      </c>
      <c r="T15" s="9">
        <v>360</v>
      </c>
      <c r="U15" s="43" t="s">
        <v>704</v>
      </c>
      <c r="V15" s="43" t="s">
        <v>646</v>
      </c>
      <c r="W15" s="14" t="s">
        <v>641</v>
      </c>
      <c r="X15" s="43" t="s">
        <v>625</v>
      </c>
      <c r="Y15" s="9">
        <v>739</v>
      </c>
      <c r="Z15" s="9"/>
      <c r="AA15" s="43" t="s">
        <v>640</v>
      </c>
      <c r="AB15" s="43" t="s">
        <v>646</v>
      </c>
      <c r="AC15" s="43" t="s">
        <v>723</v>
      </c>
      <c r="AD15" s="63" t="s">
        <v>625</v>
      </c>
      <c r="AE15" s="9">
        <v>630</v>
      </c>
      <c r="AF15" s="9"/>
      <c r="AG15" s="43" t="s">
        <v>640</v>
      </c>
      <c r="AH15" s="43" t="s">
        <v>646</v>
      </c>
      <c r="AI15" s="63" t="s">
        <v>625</v>
      </c>
      <c r="AJ15" s="9"/>
      <c r="AK15" s="208" t="s">
        <v>624</v>
      </c>
      <c r="AL15" s="209"/>
      <c r="AM15" s="209"/>
      <c r="AN15" s="209"/>
      <c r="AO15" s="209"/>
      <c r="AP15" s="210"/>
      <c r="AQ15" s="9"/>
      <c r="AR15" s="9"/>
      <c r="AS15" s="14" t="s">
        <v>675</v>
      </c>
      <c r="AT15" s="43" t="s">
        <v>640</v>
      </c>
      <c r="AU15" s="43" t="s">
        <v>646</v>
      </c>
      <c r="AV15" s="63" t="s">
        <v>642</v>
      </c>
      <c r="AW15" s="63" t="s">
        <v>625</v>
      </c>
      <c r="AX15" s="9"/>
    </row>
    <row r="16" spans="1:50" s="10" customFormat="1" ht="30" x14ac:dyDescent="0.25">
      <c r="A16" s="9">
        <v>536911</v>
      </c>
      <c r="B16" s="9" t="s">
        <v>177</v>
      </c>
      <c r="C16" s="9" t="s">
        <v>397</v>
      </c>
      <c r="D16" s="9">
        <v>72</v>
      </c>
      <c r="E16" s="9">
        <v>47</v>
      </c>
      <c r="F16" s="63"/>
      <c r="G16" s="11">
        <v>4619</v>
      </c>
      <c r="H16" s="11">
        <v>3546</v>
      </c>
      <c r="I16" s="63" t="s">
        <v>640</v>
      </c>
      <c r="J16" s="63" t="s">
        <v>646</v>
      </c>
      <c r="K16" s="63" t="s">
        <v>723</v>
      </c>
      <c r="L16" s="31" t="s">
        <v>751</v>
      </c>
      <c r="M16" s="11"/>
      <c r="N16" s="11"/>
      <c r="O16" s="43" t="s">
        <v>702</v>
      </c>
      <c r="P16" s="43" t="s">
        <v>646</v>
      </c>
      <c r="Q16" s="63" t="s">
        <v>705</v>
      </c>
      <c r="R16" s="48" t="s">
        <v>752</v>
      </c>
      <c r="S16" s="11">
        <v>1184</v>
      </c>
      <c r="T16" s="9">
        <v>14</v>
      </c>
      <c r="U16" s="43" t="s">
        <v>704</v>
      </c>
      <c r="V16" s="43" t="s">
        <v>646</v>
      </c>
      <c r="W16" s="14" t="s">
        <v>641</v>
      </c>
      <c r="X16" s="43" t="s">
        <v>625</v>
      </c>
      <c r="Y16" s="9">
        <v>955</v>
      </c>
      <c r="Z16" s="9"/>
      <c r="AA16" s="63" t="s">
        <v>640</v>
      </c>
      <c r="AB16" s="63" t="s">
        <v>646</v>
      </c>
      <c r="AC16" s="63" t="s">
        <v>723</v>
      </c>
      <c r="AD16" s="63" t="s">
        <v>625</v>
      </c>
      <c r="AE16" s="9">
        <v>2247</v>
      </c>
      <c r="AF16" s="9"/>
      <c r="AG16" s="63" t="s">
        <v>640</v>
      </c>
      <c r="AH16" s="63" t="s">
        <v>646</v>
      </c>
      <c r="AI16" s="63" t="s">
        <v>723</v>
      </c>
      <c r="AJ16" s="63" t="s">
        <v>625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45" t="s">
        <v>665</v>
      </c>
      <c r="AT16" s="43" t="s">
        <v>640</v>
      </c>
      <c r="AU16" s="43" t="s">
        <v>646</v>
      </c>
      <c r="AV16" s="43" t="s">
        <v>642</v>
      </c>
      <c r="AW16" s="43" t="s">
        <v>625</v>
      </c>
      <c r="AX16" s="9" t="s">
        <v>753</v>
      </c>
    </row>
    <row r="17" spans="1:50" s="8" customFormat="1" ht="35.450000000000003" customHeight="1" x14ac:dyDescent="0.25">
      <c r="A17" s="9">
        <v>551741</v>
      </c>
      <c r="B17" s="9" t="s">
        <v>233</v>
      </c>
      <c r="C17" s="9" t="s">
        <v>397</v>
      </c>
      <c r="D17" s="9">
        <v>240</v>
      </c>
      <c r="E17" s="9">
        <v>271</v>
      </c>
      <c r="F17" s="140"/>
      <c r="G17" s="11">
        <v>6053</v>
      </c>
      <c r="H17" s="11">
        <v>5262</v>
      </c>
      <c r="I17" s="140" t="s">
        <v>640</v>
      </c>
      <c r="J17" s="140" t="s">
        <v>646</v>
      </c>
      <c r="K17" s="140" t="s">
        <v>723</v>
      </c>
      <c r="L17" s="140"/>
      <c r="M17" s="11"/>
      <c r="N17" s="11"/>
      <c r="O17" s="140" t="s">
        <v>640</v>
      </c>
      <c r="P17" s="140" t="s">
        <v>646</v>
      </c>
      <c r="Q17" s="140" t="s">
        <v>705</v>
      </c>
      <c r="R17" s="48" t="s">
        <v>752</v>
      </c>
      <c r="S17" s="11">
        <v>1900</v>
      </c>
      <c r="T17" s="11">
        <v>0</v>
      </c>
      <c r="U17" s="43" t="s">
        <v>704</v>
      </c>
      <c r="V17" s="43" t="s">
        <v>646</v>
      </c>
      <c r="W17" s="14" t="s">
        <v>641</v>
      </c>
      <c r="X17" s="43" t="s">
        <v>625</v>
      </c>
      <c r="Y17" s="11">
        <v>10749</v>
      </c>
      <c r="Z17" s="6"/>
      <c r="AA17" s="140" t="s">
        <v>640</v>
      </c>
      <c r="AB17" s="140" t="s">
        <v>646</v>
      </c>
      <c r="AC17" s="140" t="s">
        <v>723</v>
      </c>
      <c r="AD17" s="140" t="s">
        <v>625</v>
      </c>
      <c r="AE17" s="11">
        <v>2455</v>
      </c>
      <c r="AF17" s="6"/>
      <c r="AG17" s="140" t="s">
        <v>640</v>
      </c>
      <c r="AH17" s="140" t="s">
        <v>646</v>
      </c>
      <c r="AI17" s="140" t="s">
        <v>723</v>
      </c>
      <c r="AJ17" s="140" t="s">
        <v>625</v>
      </c>
      <c r="AK17" s="208" t="s">
        <v>624</v>
      </c>
      <c r="AL17" s="209"/>
      <c r="AM17" s="209"/>
      <c r="AN17" s="209"/>
      <c r="AO17" s="209"/>
      <c r="AP17" s="210"/>
      <c r="AQ17" s="6"/>
      <c r="AR17" s="6"/>
      <c r="AS17" s="45" t="s">
        <v>665</v>
      </c>
      <c r="AT17" s="43" t="s">
        <v>640</v>
      </c>
      <c r="AU17" s="43" t="s">
        <v>646</v>
      </c>
      <c r="AV17" s="43" t="s">
        <v>642</v>
      </c>
      <c r="AW17" s="43" t="s">
        <v>625</v>
      </c>
      <c r="AX17" s="6"/>
    </row>
    <row r="18" spans="1:50" s="7" customFormat="1" ht="120" x14ac:dyDescent="0.25">
      <c r="A18" s="2">
        <v>530034</v>
      </c>
      <c r="B18" s="2" t="s">
        <v>45</v>
      </c>
      <c r="C18" s="2" t="s">
        <v>397</v>
      </c>
      <c r="D18" s="2">
        <v>381</v>
      </c>
      <c r="E18" s="2">
        <v>378</v>
      </c>
      <c r="F18" s="167" t="s">
        <v>621</v>
      </c>
      <c r="G18" s="12">
        <v>9662</v>
      </c>
      <c r="H18" s="12">
        <v>6388</v>
      </c>
      <c r="I18" s="167" t="s">
        <v>640</v>
      </c>
      <c r="J18" s="167" t="s">
        <v>646</v>
      </c>
      <c r="K18" s="167" t="s">
        <v>723</v>
      </c>
      <c r="L18" s="167"/>
      <c r="M18" s="12"/>
      <c r="N18" s="12"/>
      <c r="O18" s="174" t="s">
        <v>702</v>
      </c>
      <c r="P18" s="174" t="s">
        <v>646</v>
      </c>
      <c r="Q18" s="167" t="s">
        <v>705</v>
      </c>
      <c r="R18" s="42" t="s">
        <v>752</v>
      </c>
      <c r="S18" s="12">
        <v>3073</v>
      </c>
      <c r="T18" s="12">
        <v>120</v>
      </c>
      <c r="U18" s="173" t="s">
        <v>1279</v>
      </c>
      <c r="V18" s="174" t="s">
        <v>646</v>
      </c>
      <c r="W18" s="19" t="s">
        <v>1280</v>
      </c>
      <c r="X18" s="174" t="s">
        <v>625</v>
      </c>
      <c r="Y18" s="12">
        <v>6378</v>
      </c>
      <c r="Z18" s="5"/>
      <c r="AA18" s="19" t="s">
        <v>1282</v>
      </c>
      <c r="AB18" s="167" t="s">
        <v>621</v>
      </c>
      <c r="AC18" s="19" t="s">
        <v>1281</v>
      </c>
      <c r="AD18" s="167" t="s">
        <v>625</v>
      </c>
      <c r="AE18" s="12">
        <v>2608</v>
      </c>
      <c r="AF18" s="5"/>
      <c r="AG18" s="19" t="s">
        <v>1282</v>
      </c>
      <c r="AH18" s="167" t="s">
        <v>621</v>
      </c>
      <c r="AI18" s="19" t="s">
        <v>1281</v>
      </c>
      <c r="AJ18" s="167" t="s">
        <v>625</v>
      </c>
      <c r="AK18" s="211" t="s">
        <v>624</v>
      </c>
      <c r="AL18" s="212"/>
      <c r="AM18" s="212"/>
      <c r="AN18" s="212"/>
      <c r="AO18" s="212"/>
      <c r="AP18" s="213"/>
      <c r="AQ18" s="5"/>
      <c r="AR18" s="5"/>
      <c r="AS18" s="19" t="s">
        <v>1146</v>
      </c>
      <c r="AT18" s="174" t="s">
        <v>640</v>
      </c>
      <c r="AU18" s="174" t="s">
        <v>646</v>
      </c>
      <c r="AV18" s="167" t="s">
        <v>642</v>
      </c>
      <c r="AW18" s="167" t="s">
        <v>625</v>
      </c>
      <c r="AX18" s="5" t="s">
        <v>1283</v>
      </c>
    </row>
    <row r="19" spans="1:50" s="7" customFormat="1" ht="45" x14ac:dyDescent="0.25">
      <c r="A19" s="2">
        <v>536512</v>
      </c>
      <c r="B19" s="2" t="s">
        <v>155</v>
      </c>
      <c r="C19" s="2" t="s">
        <v>397</v>
      </c>
      <c r="D19" s="2">
        <v>208</v>
      </c>
      <c r="E19" s="2">
        <v>241</v>
      </c>
      <c r="F19" s="205"/>
      <c r="G19" s="12">
        <f>4723+915</f>
        <v>5638</v>
      </c>
      <c r="H19" s="12">
        <v>3883</v>
      </c>
      <c r="I19" s="205" t="s">
        <v>640</v>
      </c>
      <c r="J19" s="205" t="s">
        <v>646</v>
      </c>
      <c r="K19" s="205" t="s">
        <v>723</v>
      </c>
      <c r="L19" s="102" t="s">
        <v>1344</v>
      </c>
      <c r="M19" s="12"/>
      <c r="N19" s="12"/>
      <c r="O19" s="174" t="s">
        <v>702</v>
      </c>
      <c r="P19" s="174" t="s">
        <v>646</v>
      </c>
      <c r="Q19" s="205" t="s">
        <v>705</v>
      </c>
      <c r="R19" s="42" t="s">
        <v>752</v>
      </c>
      <c r="S19" s="12">
        <v>1362</v>
      </c>
      <c r="T19" s="2">
        <v>81</v>
      </c>
      <c r="U19" s="174" t="s">
        <v>704</v>
      </c>
      <c r="V19" s="174" t="s">
        <v>646</v>
      </c>
      <c r="W19" s="19" t="s">
        <v>641</v>
      </c>
      <c r="X19" s="174" t="s">
        <v>625</v>
      </c>
      <c r="Y19" s="12">
        <v>191</v>
      </c>
      <c r="Z19" s="5"/>
      <c r="AA19" s="205" t="s">
        <v>640</v>
      </c>
      <c r="AB19" s="205" t="s">
        <v>646</v>
      </c>
      <c r="AC19" s="205" t="s">
        <v>723</v>
      </c>
      <c r="AD19" s="205" t="s">
        <v>625</v>
      </c>
      <c r="AE19" s="12">
        <v>1565</v>
      </c>
      <c r="AF19" s="5"/>
      <c r="AG19" s="205" t="s">
        <v>640</v>
      </c>
      <c r="AH19" s="205" t="s">
        <v>646</v>
      </c>
      <c r="AI19" s="205" t="s">
        <v>723</v>
      </c>
      <c r="AJ19" s="205" t="s">
        <v>625</v>
      </c>
      <c r="AK19" s="211" t="s">
        <v>624</v>
      </c>
      <c r="AL19" s="212"/>
      <c r="AM19" s="212"/>
      <c r="AN19" s="212"/>
      <c r="AO19" s="212"/>
      <c r="AP19" s="213"/>
      <c r="AQ19" s="5"/>
      <c r="AR19" s="5"/>
      <c r="AS19" s="19" t="s">
        <v>675</v>
      </c>
      <c r="AT19" s="174" t="s">
        <v>640</v>
      </c>
      <c r="AU19" s="174" t="s">
        <v>646</v>
      </c>
      <c r="AV19" s="205" t="s">
        <v>642</v>
      </c>
      <c r="AW19" s="205" t="s">
        <v>625</v>
      </c>
      <c r="AX19" s="5" t="s">
        <v>1345</v>
      </c>
    </row>
    <row r="20" spans="1:50" s="8" customFormat="1" x14ac:dyDescent="0.25">
      <c r="A20" s="2">
        <v>551953</v>
      </c>
      <c r="B20" s="2" t="s">
        <v>397</v>
      </c>
      <c r="C20" s="2" t="s">
        <v>397</v>
      </c>
      <c r="D20" s="2">
        <v>6995</v>
      </c>
      <c r="E20" s="2">
        <v>610</v>
      </c>
      <c r="F20" s="33" t="s">
        <v>621</v>
      </c>
      <c r="G20" s="11"/>
      <c r="H20" s="11"/>
      <c r="I20" s="11"/>
      <c r="J20" s="11"/>
      <c r="K20" s="32"/>
      <c r="L20" s="32"/>
      <c r="M20" s="11"/>
      <c r="N20" s="11"/>
      <c r="O20" s="11"/>
      <c r="P20" s="11"/>
      <c r="Q20" s="32"/>
      <c r="R20" s="6"/>
      <c r="S20" s="11"/>
      <c r="T20" s="6"/>
      <c r="U20" s="6"/>
      <c r="V20" s="6"/>
      <c r="W20" s="6"/>
      <c r="X20" s="32"/>
      <c r="Y20" s="6"/>
      <c r="Z20" s="6"/>
      <c r="AA20" s="6"/>
      <c r="AB20" s="6"/>
      <c r="AC20" s="6"/>
      <c r="AD20" s="32"/>
      <c r="AE20" s="6"/>
      <c r="AF20" s="6"/>
      <c r="AG20" s="6"/>
      <c r="AH20" s="6"/>
      <c r="AI20" s="6"/>
      <c r="AJ20" s="32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32"/>
      <c r="AX20" s="6"/>
    </row>
    <row r="21" spans="1:50" s="25" customFormat="1" x14ac:dyDescent="0.25"/>
    <row r="22" spans="1:50" s="25" customFormat="1" x14ac:dyDescent="0.25"/>
    <row r="23" spans="1:50" s="26" customFormat="1" x14ac:dyDescent="0.25"/>
    <row r="24" spans="1:50" s="26" customFormat="1" x14ac:dyDescent="0.25"/>
    <row r="25" spans="1:50" s="26" customFormat="1" x14ac:dyDescent="0.25"/>
    <row r="26" spans="1:50" s="26" customFormat="1" x14ac:dyDescent="0.25"/>
  </sheetData>
  <mergeCells count="16">
    <mergeCell ref="AK19:AP19"/>
    <mergeCell ref="AK5:AP5"/>
    <mergeCell ref="AV14:AW14"/>
    <mergeCell ref="AK14:AP14"/>
    <mergeCell ref="AK8:AP8"/>
    <mergeCell ref="AK10:AP10"/>
    <mergeCell ref="AK6:AP6"/>
    <mergeCell ref="AV6:AW6"/>
    <mergeCell ref="AK9:AP9"/>
    <mergeCell ref="AV9:AW9"/>
    <mergeCell ref="AK16:AP16"/>
    <mergeCell ref="AK17:AP17"/>
    <mergeCell ref="AK18:AP18"/>
    <mergeCell ref="AK15:AP15"/>
    <mergeCell ref="AK11:AP11"/>
    <mergeCell ref="AK12:AP12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8FA2-3237-4A87-AD48-B44C0409ADDA}">
  <dimension ref="B2:I27"/>
  <sheetViews>
    <sheetView workbookViewId="0">
      <selection activeCell="L28" sqref="L28"/>
    </sheetView>
  </sheetViews>
  <sheetFormatPr defaultRowHeight="15" x14ac:dyDescent="0.25"/>
  <cols>
    <col min="2" max="2" width="56.5703125" bestFit="1" customWidth="1"/>
    <col min="3" max="4" width="9.85546875" customWidth="1"/>
    <col min="5" max="6" width="14.85546875" customWidth="1"/>
  </cols>
  <sheetData>
    <row r="2" spans="2:7" x14ac:dyDescent="0.25">
      <c r="B2" s="29" t="s">
        <v>680</v>
      </c>
    </row>
    <row r="4" spans="2:7" x14ac:dyDescent="0.25">
      <c r="B4" t="s">
        <v>682</v>
      </c>
      <c r="G4" t="s">
        <v>681</v>
      </c>
    </row>
    <row r="7" spans="2:7" x14ac:dyDescent="0.25">
      <c r="B7" s="29" t="s">
        <v>1092</v>
      </c>
      <c r="F7" s="29"/>
    </row>
    <row r="8" spans="2:7" ht="45.75" thickBot="1" x14ac:dyDescent="0.3">
      <c r="B8" s="59" t="s">
        <v>860</v>
      </c>
      <c r="C8" s="60" t="s">
        <v>1091</v>
      </c>
      <c r="D8" s="117" t="s">
        <v>1093</v>
      </c>
      <c r="E8" s="121" t="s">
        <v>1094</v>
      </c>
      <c r="F8" s="60" t="s">
        <v>1101</v>
      </c>
      <c r="G8" s="114"/>
    </row>
    <row r="9" spans="2:7" x14ac:dyDescent="0.25">
      <c r="B9" s="58" t="s">
        <v>843</v>
      </c>
      <c r="C9" s="58">
        <f>_xlfn.AGGREGATE(9,6,'ORP Blatná'!S4:S5,'ORP Blatná'!S7:S29,'ORP Blatná'!Y4:Y5,'ORP Blatná'!Y7:Y29,'ORP Blatná'!AE4:AE5,'ORP Blatná'!AE7:AE29)</f>
        <v>133231</v>
      </c>
      <c r="D9" s="118">
        <f>_xlfn.AGGREGATE(9,6,'ORP Blatná'!G4:G5,'ORP Blatná'!G7:G29,'ORP Blatná'!M4:M5,'ORP Blatná'!M7:M29)</f>
        <v>395569</v>
      </c>
      <c r="E9" s="128"/>
      <c r="F9" s="130"/>
      <c r="G9" s="115"/>
    </row>
    <row r="10" spans="2:7" x14ac:dyDescent="0.25">
      <c r="B10" s="1" t="s">
        <v>844</v>
      </c>
      <c r="C10" s="1">
        <f>_xlfn.AGGREGATE(9,6,'ORP České Budějovice'!S4:S12,'ORP České Budějovice'!S14:S27,'ORP České Budějovice'!S29:S63,'ORP České Budějovice'!S65:S82,'ORP České Budějovice'!Y4:Y12,'ORP České Budějovice'!Y14:Y27,'ORP České Budějovice'!Y29:Y63,'ORP České Budějovice'!Y65:Y82,'ORP České Budějovice'!AE4:AE12,'ORP České Budějovice'!AE14:AE27,'ORP České Budějovice'!AE29:AE63,'ORP České Budějovice'!AE65:AE82,'ORP České Budějovice'!AK4,'ORP České Budějovice'!AK6:AK8,'ORP České Budějovice'!AK10:AK12,'ORP České Budějovice'!AK14,'ORP České Budějovice'!AK16:AK27,'ORP České Budějovice'!AK29:AK63,'ORP České Budějovice'!AK65,'ORP České Budějovice'!AK67:AK73,'ORP České Budějovice'!AK75:AK78,'ORP České Budějovice'!AK80:AK82,'ORP České Budějovice'!AQ4,'ORP České Budějovice'!AQ6:AQ8,'ORP České Budějovice'!AQ5,'ORP České Budějovice'!AQ9,'ORP České Budějovice'!AQ10:AQ12,'ORP České Budějovice'!AQ14:AQ27,'ORP České Budějovice'!AQ29:AQ63,'ORP České Budějovice'!AQ65:AQ82)</f>
        <v>258556</v>
      </c>
      <c r="D10" s="119">
        <f>_xlfn.AGGREGATE(9,6,'ORP České Budějovice'!G4:G12,'ORP České Budějovice'!G14:G27,'ORP České Budějovice'!G29:G63,'ORP České Budějovice'!G65:G82,'ORP České Budějovice'!M4:M12,'ORP České Budějovice'!M14:M27,'ORP České Budějovice'!M29:M63,'ORP České Budějovice'!M65:M82)</f>
        <v>417649</v>
      </c>
      <c r="E10" s="56"/>
      <c r="F10" s="130"/>
      <c r="G10" s="115"/>
    </row>
    <row r="11" spans="2:7" x14ac:dyDescent="0.25">
      <c r="B11" s="1" t="s">
        <v>845</v>
      </c>
      <c r="C11" s="1">
        <f>_xlfn.AGGREGATE(9,6,'ORP Český Krumlov'!S4:S35,'ORP Český Krumlov'!Y4:Y35,'ORP Český Krumlov'!AE4:AE35,'ORP Český Krumlov'!AK4:AK13,'ORP Český Krumlov'!AK15:AK35,'ORP Český Krumlov'!AQ4:AQ13,'ORP Český Krumlov'!AQ14:AQ35)</f>
        <v>143249</v>
      </c>
      <c r="D11" s="119">
        <f>_xlfn.AGGREGATE(9,6,'ORP Český Krumlov'!G4:G35,'ORP Český Krumlov'!M4:M35)</f>
        <v>326930</v>
      </c>
      <c r="E11" s="56"/>
      <c r="F11" s="130"/>
      <c r="G11" s="115"/>
    </row>
    <row r="12" spans="2:7" x14ac:dyDescent="0.25">
      <c r="B12" s="1" t="s">
        <v>846</v>
      </c>
      <c r="C12" s="1">
        <f>_xlfn.AGGREGATE(9,6,'ORP Dačice'!S4:S26,'ORP Dačice'!Y4:Y26,'ORP Dačice'!AE4:AE26,'ORP Dačice'!AK4:AK11,'ORP Dačice'!AK14,'ORP Dačice'!AK16:AK25,'ORP Dačice'!AQ4:AQ11,'ORP Dačice'!AQ13,'ORP Dačice'!AQ12,'ORP Dačice'!AQ14,'ORP Dačice'!AQ15:AQ26)</f>
        <v>74033</v>
      </c>
      <c r="D12" s="119">
        <f>_xlfn.AGGREGATE(9,6,'ORP Dačice'!G4:G26,'ORP Dačice'!M4:M26)</f>
        <v>12769</v>
      </c>
      <c r="E12" s="56"/>
      <c r="F12" s="130"/>
      <c r="G12" s="115"/>
    </row>
    <row r="13" spans="2:7" x14ac:dyDescent="0.25">
      <c r="B13" s="1" t="s">
        <v>847</v>
      </c>
      <c r="C13" s="1">
        <f>_xlfn.AGGREGATE(9,6,'ORP Jindřichův Hradec'!S4:S61,'ORP Jindřichův Hradec'!Y4:Y61,'ORP Jindřichův Hradec'!AE4:AE61,'ORP Jindřichův Hradec'!AK4:AK6,'ORP Jindřichův Hradec'!AK8:AK11,'ORP Jindřichův Hradec'!AK13:AK14,'ORP Jindřichův Hradec'!AK18:AK26,'ORP Jindřichův Hradec'!AK28:AK46,'ORP Jindřichův Hradec'!AK48:AK52,'ORP Jindřichův Hradec'!AK54,'ORP Jindřichův Hradec'!AK58,'ORP Jindřichův Hradec'!AK60,'ORP Jindřichův Hradec'!AQ4:AQ61)</f>
        <v>253928</v>
      </c>
      <c r="D13" s="119">
        <f>_xlfn.AGGREGATE(9,6,'ORP Jindřichův Hradec'!G4:G61,'ORP Jindřichův Hradec'!M4:M61)</f>
        <v>405133</v>
      </c>
      <c r="E13" s="56"/>
      <c r="F13" s="130"/>
      <c r="G13" s="115"/>
    </row>
    <row r="14" spans="2:7" x14ac:dyDescent="0.25">
      <c r="B14" s="1" t="s">
        <v>848</v>
      </c>
      <c r="C14" s="1">
        <f>_xlfn.AGGREGATE(9,6,'ORP Kaplice'!S4:S18,'ORP Kaplice'!Y4:Y18,'ORP Kaplice'!AE4:AE18,'ORP Kaplice'!AK4:AK17,'ORP Kaplice'!AQ4:AQ18)</f>
        <v>14502</v>
      </c>
      <c r="D14" s="119">
        <f>_xlfn.AGGREGATE(9,6,'ORP Kaplice'!G4:G18,'ORP Kaplice'!M4:M18)</f>
        <v>36512</v>
      </c>
      <c r="E14" s="56"/>
      <c r="F14" s="130"/>
      <c r="G14" s="115"/>
    </row>
    <row r="15" spans="2:7" x14ac:dyDescent="0.25">
      <c r="B15" s="1" t="s">
        <v>849</v>
      </c>
      <c r="C15" s="1">
        <f>_xlfn.AGGREGATE(9,6,'ORP Milevsko'!S4:S29,'ORP Milevsko'!Y4:Y29,'ORP Milevsko'!AE4:AE29,'ORP Milevsko'!AK4:AK14,'ORP Milevsko'!AK16:AK18,'ORP Milevsko'!AK20:AK22,'ORP Milevsko'!AK23,'ORP Milevsko'!AK25:AK29,'ORP Milevsko'!AQ4:AQ14,'ORP Milevsko'!AQ16:AQ18,'ORP Milevsko'!AQ20:AQ23,'ORP Milevsko'!AQ25:AQ29)</f>
        <v>105734</v>
      </c>
      <c r="D15" s="119">
        <f>_xlfn.AGGREGATE(9,6,'ORP Milevsko'!G4:G29,'ORP Milevsko'!M4:M29)</f>
        <v>181277</v>
      </c>
      <c r="E15" s="56"/>
      <c r="F15" s="130"/>
      <c r="G15" s="115"/>
    </row>
    <row r="16" spans="2:7" x14ac:dyDescent="0.25">
      <c r="B16" s="1" t="s">
        <v>850</v>
      </c>
      <c r="C16" s="1">
        <f>_xlfn.AGGREGATE(9,6,'ORP Písek'!S4:S31,'ORP Písek'!S33:S52,'ORP Písek'!Y4:Y31,'ORP Písek'!Y33:Y52,'ORP Písek'!AE4:AE31,'ORP Písek'!AE33:AE52)</f>
        <v>280515</v>
      </c>
      <c r="D16" s="119">
        <f>_xlfn.AGGREGATE(9,6,'ORP Písek'!G4:G31,'ORP Písek'!G33:G52,'ORP Písek'!M4:M31,'ORP Písek'!M33:M52)</f>
        <v>567411</v>
      </c>
      <c r="E16" s="56"/>
      <c r="F16" s="130"/>
      <c r="G16" s="115"/>
    </row>
    <row r="17" spans="2:9" x14ac:dyDescent="0.25">
      <c r="B17" s="1" t="s">
        <v>851</v>
      </c>
      <c r="C17" s="1">
        <f>_xlfn.AGGREGATE(9,6,'ORP Prachatice'!S4:S47,'ORP Prachatice'!Y4:Y47,'ORP Prachatice'!AE4:AE47,'ORP Prachatice'!AK4,'ORP Prachatice'!AK7,'ORP Prachatice'!AK9,'ORP Prachatice'!AK11:AK15,'ORP Prachatice'!AK17:AK22,'ORP Prachatice'!AK24:AK30,'ORP Prachatice'!AK32:AK38,'ORP Prachatice'!AK40:AK43,'ORP Prachatice'!AK45:AK47,'ORP Prachatice'!AQ4,'ORP Prachatice'!AQ5:AQ7,'ORP Prachatice'!AQ9:AQ47)</f>
        <v>174075</v>
      </c>
      <c r="D17" s="119">
        <f>_xlfn.AGGREGATE(9,6,'ORP Prachatice'!G4:G47,'ORP Prachatice'!M4:M47)</f>
        <v>314324</v>
      </c>
      <c r="E17" s="56"/>
      <c r="F17" s="130"/>
      <c r="G17" s="115"/>
      <c r="I17" s="1"/>
    </row>
    <row r="18" spans="2:9" x14ac:dyDescent="0.25">
      <c r="B18" s="1" t="s">
        <v>852</v>
      </c>
      <c r="C18" s="1">
        <f>_xlfn.AGGREGATE(9,6,'ORP Soběslav'!S4:S34,'ORP Soběslav'!Y4:Y34,'ORP Soběslav'!AE4:AE34,'ORP Soběslav'!AK4:AK10,'ORP Soběslav'!AK12:AK14,'ORP Soběslav'!AK16:AK23,'ORP Soběslav'!AK25:AK34,'ORP Soběslav'!AQ4:AQ34)</f>
        <v>64474</v>
      </c>
      <c r="D18" s="119">
        <f>_xlfn.AGGREGATE(9,6,'ORP Soběslav'!G4:G34,'ORP Soběslav'!M4:M34)</f>
        <v>286558</v>
      </c>
      <c r="E18" s="56"/>
      <c r="F18" s="130"/>
      <c r="G18" s="115"/>
    </row>
    <row r="19" spans="2:9" x14ac:dyDescent="0.25">
      <c r="B19" s="1" t="s">
        <v>853</v>
      </c>
      <c r="C19" s="1">
        <f>_xlfn.AGGREGATE(9,6,'ORP Strakonice'!S4:S72,'ORP Strakonice'!Y4:Y72,'ORP Strakonice'!AE4:AE72,'ORP Strakonice'!AK4:AK12,'ORP Strakonice'!AK14:AK18,'ORP Strakonice'!AK20:AK22,'ORP Strakonice'!AK24,'ORP Strakonice'!AK26,'ORP Strakonice'!AK28:AK30,'ORP Strakonice'!AK32:AK39,'ORP Strakonice'!AK41:AK44,'ORP Strakonice'!AK46:AK48,'ORP Strakonice'!AK50:AK53,'ORP Strakonice'!AK55:AK56,'ORP Strakonice'!AK58:AK64,'ORP Strakonice'!AK67:AK70,'ORP Strakonice'!AQ4:AQ12,'ORP Strakonice'!AQ14:AQ72)</f>
        <v>252492</v>
      </c>
      <c r="D19" s="119">
        <f>_xlfn.AGGREGATE(9,6,'ORP Strakonice'!G4:G72,'ORP Strakonice'!M4:M72)</f>
        <v>405</v>
      </c>
      <c r="E19" s="56"/>
      <c r="F19" s="130"/>
      <c r="G19" s="115"/>
    </row>
    <row r="20" spans="2:9" x14ac:dyDescent="0.25">
      <c r="B20" s="1" t="s">
        <v>854</v>
      </c>
      <c r="C20" s="1">
        <f>_xlfn.AGGREGATE(9,6,'ORP Tábor'!S4:S82,'ORP Tábor'!Y4:Y82,'ORP Tábor'!AE4:AE82,'ORP Tábor'!AK4,'ORP Tábor'!AK6:AK8,'ORP Tábor'!AK10,'ORP Tábor'!AK12,'ORP Tábor'!AK14:AK18,'ORP Tábor'!AK20,'ORP Tábor'!AK22:AK26,'ORP Tábor'!AK28:AK29,'ORP Tábor'!AK32:AK39,'ORP Tábor'!AK41:AK46,'ORP Tábor'!AK49:AK52,'ORP Tábor'!AK54:AK57,'ORP Tábor'!AK60:AK69,'ORP Tábor'!AK71:AK77,'ORP Tábor'!AK81:AK82,'ORP Tábor'!AQ4:AQ57,'ORP Tábor'!AQ60:AQ82)</f>
        <v>336400</v>
      </c>
      <c r="D20" s="119">
        <f>_xlfn.AGGREGATE(9,6,'ORP Tábor'!G4:G82,'ORP Tábor'!M4:M82)</f>
        <v>61521</v>
      </c>
      <c r="E20" s="56"/>
      <c r="F20" s="130"/>
      <c r="G20" s="115"/>
    </row>
    <row r="21" spans="2:9" x14ac:dyDescent="0.25">
      <c r="B21" s="1" t="s">
        <v>855</v>
      </c>
      <c r="C21" s="1">
        <f>_xlfn.AGGREGATE(9,6,'ORP Trhové Sviny'!S4:S19,'ORP Trhové Sviny'!Y4:Y19,'ORP Trhové Sviny'!AE4:AE19,'ORP Trhové Sviny'!AK4:AK19,'ORP Trhové Sviny'!AQ4:AQ19)</f>
        <v>50432</v>
      </c>
      <c r="D21" s="119">
        <f>_xlfn.AGGREGATE(9,6,'ORP Trhové Sviny'!G4:G19,'ORP Trhové Sviny'!M4:M19)</f>
        <v>52472</v>
      </c>
      <c r="E21" s="56"/>
      <c r="F21" s="130"/>
      <c r="G21" s="115"/>
    </row>
    <row r="22" spans="2:9" x14ac:dyDescent="0.25">
      <c r="B22" s="1" t="s">
        <v>856</v>
      </c>
      <c r="C22" s="1">
        <f>_xlfn.AGGREGATE(9,6,'ORP Třeboň'!S4:S28,'ORP Třeboň'!Y4:Y28,'ORP Třeboň'!AE4:AE28,'ORP Třeboň'!AK4:AK11,'ORP Třeboň'!AK13:AK20,'ORP Třeboň'!AK22:AK27,'ORP Třeboň'!AQ4:AQ28)</f>
        <v>112839</v>
      </c>
      <c r="D22" s="119">
        <f>_xlfn.AGGREGATE(9,6,'ORP Třeboň'!G4:G28,'ORP Třeboň'!M4:M28)</f>
        <v>54528</v>
      </c>
      <c r="E22" s="56"/>
      <c r="F22" s="130"/>
      <c r="G22" s="115"/>
    </row>
    <row r="23" spans="2:9" x14ac:dyDescent="0.25">
      <c r="B23" s="1" t="s">
        <v>857</v>
      </c>
      <c r="C23" s="1">
        <f>_xlfn.AGGREGATE(9,6,'ORP Týn nad Vltavou'!S4:S17,'ORP Týn nad Vltavou'!Y4:Y17,'ORP Týn nad Vltavou'!AE4:AE17,'ORP Týn nad Vltavou'!AK4,'ORP Týn nad Vltavou'!AK6:AK12,'ORP Týn nad Vltavou'!AK14:AK17,'ORP Týn nad Vltavou'!AQ4:AQ17)</f>
        <v>35954</v>
      </c>
      <c r="D23" s="119">
        <f>_xlfn.AGGREGATE(9,6,'ORP Týn nad Vltavou'!G4:G17,'ORP Týn nad Vltavou'!M4:M17)</f>
        <v>26438</v>
      </c>
      <c r="E23" s="56"/>
      <c r="F23" s="130"/>
      <c r="G23" s="115"/>
    </row>
    <row r="24" spans="2:9" x14ac:dyDescent="0.25">
      <c r="B24" s="1" t="s">
        <v>858</v>
      </c>
      <c r="C24" s="1">
        <f>_xlfn.AGGREGATE(9,6,'ORP Vimperk'!S4:S24,'ORP Vimperk'!Y4:Y24,'ORP Vimperk'!AE4:AE24,'ORP Vimperk'!AK4:AK9,'ORP Vimperk'!AK11:AK12,'ORP Vimperk'!AK15:AK20,'ORP Vimperk'!AK22:AK24,'ORP Vimperk'!AQ4:AQ13,'ORP Vimperk'!AQ15:AQ24)</f>
        <v>78748</v>
      </c>
      <c r="D24" s="119">
        <f>_xlfn.AGGREGATE(9,6,'ORP Vimperk'!G4:G24,'ORP Vimperk'!M4:M24)</f>
        <v>18960</v>
      </c>
      <c r="E24" s="56"/>
      <c r="F24" s="130"/>
      <c r="G24" s="115"/>
    </row>
    <row r="25" spans="2:9" ht="15.75" thickBot="1" x14ac:dyDescent="0.3">
      <c r="B25" s="61" t="s">
        <v>859</v>
      </c>
      <c r="C25" s="61">
        <f>_xlfn.AGGREGATE(9,6,'ORP Vodňany'!S4:S20,'ORP Vodňany'!Y4:Y20,'ORP Vodňany'!AE4:AE20,'ORP Vodňany'!AK4:AK5,'ORP Vodňany'!AK7:AK8,'ORP Vodňany'!AK10,'ORP Vodňany'!AK12:AK13,'ORP Vodňany'!AK17:AK20,'ORP Vodňany'!AQ4:AQ5,'ORP Vodňany'!AQ6:AQ20)</f>
        <v>89490</v>
      </c>
      <c r="D25" s="120">
        <f>_xlfn.AGGREGATE(9,6,'ORP Vodňany'!G4:G20,'ORP Vodňany'!M4:M20)</f>
        <v>63089</v>
      </c>
      <c r="E25" s="129"/>
      <c r="F25" s="131"/>
      <c r="G25" s="115"/>
    </row>
    <row r="26" spans="2:9" ht="18" thickBot="1" x14ac:dyDescent="0.3">
      <c r="B26" s="122" t="s">
        <v>1102</v>
      </c>
      <c r="C26" s="125">
        <f>SUM(C9:C25)/1000</f>
        <v>2458.652</v>
      </c>
      <c r="D26" s="125">
        <f>SUM(D9:D25)/1000</f>
        <v>3221.5450000000001</v>
      </c>
      <c r="E26" s="126"/>
      <c r="F26" s="132"/>
      <c r="G26" s="116"/>
    </row>
    <row r="27" spans="2:9" x14ac:dyDescent="0.25">
      <c r="B27" s="113" t="s">
        <v>1108</v>
      </c>
      <c r="C27" s="235">
        <v>222</v>
      </c>
      <c r="D27" s="236"/>
      <c r="E27" s="236"/>
      <c r="F27" s="237"/>
    </row>
  </sheetData>
  <mergeCells count="1">
    <mergeCell ref="C27:F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F135-01A5-473C-B3BD-D923541C167C}">
  <dimension ref="A1:AX29"/>
  <sheetViews>
    <sheetView zoomScale="66" zoomScaleNormal="66" workbookViewId="0">
      <pane ySplit="3" topLeftCell="A4" activePane="bottomLeft" state="frozen"/>
      <selection pane="bottomLeft" activeCell="E1" sqref="E1"/>
    </sheetView>
  </sheetViews>
  <sheetFormatPr defaultRowHeight="15" x14ac:dyDescent="0.25"/>
  <cols>
    <col min="2" max="2" width="12.28515625" bestFit="1" customWidth="1"/>
    <col min="3" max="3" width="10.5703125" bestFit="1" customWidth="1"/>
    <col min="4" max="4" width="14.28515625" bestFit="1" customWidth="1"/>
    <col min="5" max="5" width="14.28515625" customWidth="1"/>
    <col min="6" max="6" width="12.5703125" bestFit="1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1055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4" customFormat="1" x14ac:dyDescent="0.25">
      <c r="A4" s="2">
        <v>550817</v>
      </c>
      <c r="B4" s="9" t="s">
        <v>355</v>
      </c>
      <c r="C4" s="2" t="s">
        <v>70</v>
      </c>
      <c r="D4" s="2">
        <v>983</v>
      </c>
      <c r="E4" s="2">
        <v>521</v>
      </c>
      <c r="F4" s="3"/>
      <c r="G4" s="2"/>
      <c r="H4" s="2"/>
      <c r="I4" s="2"/>
      <c r="J4" s="2"/>
      <c r="K4" s="2"/>
      <c r="L4" s="3"/>
      <c r="M4" s="12"/>
      <c r="N4" s="12"/>
      <c r="O4" s="12"/>
      <c r="P4" s="12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0" customFormat="1" ht="66" customHeight="1" x14ac:dyDescent="0.25">
      <c r="A5" s="9">
        <v>598895</v>
      </c>
      <c r="B5" s="9" t="s">
        <v>605</v>
      </c>
      <c r="C5" s="9" t="s">
        <v>70</v>
      </c>
      <c r="D5" s="9">
        <v>368</v>
      </c>
      <c r="E5" s="9">
        <v>368</v>
      </c>
      <c r="F5" s="163"/>
      <c r="G5" s="9">
        <v>6828</v>
      </c>
      <c r="H5" s="9">
        <v>4446</v>
      </c>
      <c r="I5" s="163" t="s">
        <v>640</v>
      </c>
      <c r="J5" s="163" t="s">
        <v>646</v>
      </c>
      <c r="K5" s="163" t="s">
        <v>723</v>
      </c>
      <c r="L5" s="163"/>
      <c r="M5" s="11">
        <v>10701</v>
      </c>
      <c r="N5" s="11">
        <v>10203</v>
      </c>
      <c r="O5" s="163" t="s">
        <v>640</v>
      </c>
      <c r="P5" s="163" t="s">
        <v>646</v>
      </c>
      <c r="Q5" s="163" t="s">
        <v>723</v>
      </c>
      <c r="R5" s="163"/>
      <c r="S5" s="9">
        <v>3254</v>
      </c>
      <c r="T5" s="9">
        <v>1447</v>
      </c>
      <c r="U5" s="163" t="s">
        <v>640</v>
      </c>
      <c r="V5" s="163" t="s">
        <v>646</v>
      </c>
      <c r="W5" s="14" t="s">
        <v>641</v>
      </c>
      <c r="X5" s="163" t="s">
        <v>625</v>
      </c>
      <c r="Y5" s="9">
        <v>0</v>
      </c>
      <c r="Z5" s="9"/>
      <c r="AA5" s="163" t="s">
        <v>640</v>
      </c>
      <c r="AB5" s="163" t="s">
        <v>646</v>
      </c>
      <c r="AC5" s="14" t="s">
        <v>728</v>
      </c>
      <c r="AD5" s="14" t="s">
        <v>1258</v>
      </c>
      <c r="AE5" s="9">
        <v>1887</v>
      </c>
      <c r="AF5" s="9"/>
      <c r="AG5" s="163" t="s">
        <v>640</v>
      </c>
      <c r="AH5" s="163" t="s">
        <v>646</v>
      </c>
      <c r="AI5" s="14" t="s">
        <v>728</v>
      </c>
      <c r="AJ5" s="14" t="s">
        <v>625</v>
      </c>
      <c r="AK5" s="214" t="s">
        <v>624</v>
      </c>
      <c r="AL5" s="214"/>
      <c r="AM5" s="214"/>
      <c r="AN5" s="214"/>
      <c r="AO5" s="214"/>
      <c r="AP5" s="214"/>
      <c r="AQ5" s="9"/>
      <c r="AR5" s="9"/>
      <c r="AS5" s="14" t="s">
        <v>714</v>
      </c>
      <c r="AT5" s="163" t="s">
        <v>640</v>
      </c>
      <c r="AU5" s="163" t="s">
        <v>646</v>
      </c>
      <c r="AV5" s="163" t="s">
        <v>642</v>
      </c>
      <c r="AW5" s="163" t="s">
        <v>625</v>
      </c>
      <c r="AX5" s="9" t="s">
        <v>1260</v>
      </c>
    </row>
    <row r="6" spans="1:50" s="10" customFormat="1" x14ac:dyDescent="0.25">
      <c r="A6" s="9">
        <v>550850</v>
      </c>
      <c r="B6" s="9" t="s">
        <v>70</v>
      </c>
      <c r="C6" s="9" t="s">
        <v>70</v>
      </c>
      <c r="D6" s="9">
        <v>6543</v>
      </c>
      <c r="E6" s="2">
        <v>608</v>
      </c>
      <c r="F6" s="193" t="s">
        <v>621</v>
      </c>
      <c r="G6" s="68" t="s">
        <v>622</v>
      </c>
      <c r="H6" s="200"/>
      <c r="I6" s="200"/>
      <c r="J6" s="200"/>
      <c r="K6" s="200"/>
      <c r="L6" s="201"/>
      <c r="M6" s="9" t="s">
        <v>622</v>
      </c>
      <c r="N6" s="9"/>
      <c r="O6" s="9"/>
      <c r="P6" s="9"/>
      <c r="Q6" s="9"/>
      <c r="R6" s="9"/>
      <c r="S6" s="9" t="s">
        <v>622</v>
      </c>
      <c r="T6" s="9"/>
      <c r="U6" s="9"/>
      <c r="V6" s="9"/>
      <c r="W6" s="9"/>
      <c r="X6" s="9"/>
      <c r="Y6" s="9" t="s">
        <v>1259</v>
      </c>
      <c r="Z6" s="9"/>
      <c r="AA6" s="9"/>
      <c r="AB6" s="9"/>
      <c r="AC6" s="9"/>
      <c r="AD6" s="9"/>
      <c r="AE6" s="9" t="s">
        <v>622</v>
      </c>
      <c r="AF6" s="9"/>
      <c r="AG6" s="9"/>
      <c r="AH6" s="9"/>
      <c r="AI6" s="9"/>
      <c r="AJ6" s="9"/>
      <c r="AK6" s="9" t="s">
        <v>622</v>
      </c>
      <c r="AL6" s="9"/>
      <c r="AM6" s="9"/>
      <c r="AN6" s="9"/>
      <c r="AO6" s="9"/>
      <c r="AP6" s="9"/>
      <c r="AQ6" s="9" t="s">
        <v>622</v>
      </c>
      <c r="AR6" s="9"/>
      <c r="AS6" s="9"/>
      <c r="AT6" s="9"/>
      <c r="AU6" s="9"/>
      <c r="AV6" s="9"/>
      <c r="AW6" s="9"/>
      <c r="AX6" s="9"/>
    </row>
    <row r="7" spans="1:50" s="10" customFormat="1" ht="75" x14ac:dyDescent="0.25">
      <c r="A7" s="9">
        <v>537063</v>
      </c>
      <c r="B7" s="9" t="s">
        <v>72</v>
      </c>
      <c r="C7" s="9" t="s">
        <v>70</v>
      </c>
      <c r="D7" s="9">
        <v>54</v>
      </c>
      <c r="E7" s="2">
        <v>22</v>
      </c>
      <c r="F7" s="13" t="s">
        <v>621</v>
      </c>
      <c r="G7" s="11">
        <v>8117</v>
      </c>
      <c r="H7" s="11">
        <f>G7-983</f>
        <v>7134</v>
      </c>
      <c r="I7" s="14" t="s">
        <v>659</v>
      </c>
      <c r="J7" s="13" t="s">
        <v>621</v>
      </c>
      <c r="K7" s="13" t="s">
        <v>723</v>
      </c>
      <c r="L7" s="31" t="s">
        <v>660</v>
      </c>
      <c r="M7" s="11">
        <v>5160</v>
      </c>
      <c r="N7" s="9">
        <f>M7-345</f>
        <v>4815</v>
      </c>
      <c r="O7" s="14" t="s">
        <v>661</v>
      </c>
      <c r="P7" s="13" t="s">
        <v>621</v>
      </c>
      <c r="Q7" s="13" t="s">
        <v>723</v>
      </c>
      <c r="R7" s="31" t="s">
        <v>660</v>
      </c>
      <c r="S7" s="11">
        <v>734</v>
      </c>
      <c r="T7" s="9">
        <v>96</v>
      </c>
      <c r="U7" s="13" t="s">
        <v>640</v>
      </c>
      <c r="V7" s="13" t="s">
        <v>646</v>
      </c>
      <c r="W7" s="14" t="s">
        <v>641</v>
      </c>
      <c r="X7" s="13" t="s">
        <v>625</v>
      </c>
      <c r="Y7" s="9">
        <v>0</v>
      </c>
      <c r="Z7" s="9"/>
      <c r="AA7" s="39" t="s">
        <v>640</v>
      </c>
      <c r="AB7" s="39" t="s">
        <v>646</v>
      </c>
      <c r="AC7" s="208" t="s">
        <v>628</v>
      </c>
      <c r="AD7" s="210"/>
      <c r="AE7" s="9">
        <v>1648</v>
      </c>
      <c r="AF7" s="9"/>
      <c r="AG7" s="19" t="s">
        <v>662</v>
      </c>
      <c r="AH7" s="13" t="s">
        <v>651</v>
      </c>
      <c r="AI7" s="13" t="s">
        <v>723</v>
      </c>
      <c r="AJ7" s="14" t="s">
        <v>625</v>
      </c>
      <c r="AK7" s="214" t="s">
        <v>624</v>
      </c>
      <c r="AL7" s="214"/>
      <c r="AM7" s="214"/>
      <c r="AN7" s="214"/>
      <c r="AO7" s="214"/>
      <c r="AP7" s="214"/>
      <c r="AQ7" s="9"/>
      <c r="AR7" s="9"/>
      <c r="AS7" s="14" t="s">
        <v>665</v>
      </c>
      <c r="AT7" s="13" t="s">
        <v>640</v>
      </c>
      <c r="AU7" s="13" t="s">
        <v>646</v>
      </c>
      <c r="AV7" s="13" t="s">
        <v>642</v>
      </c>
      <c r="AW7" s="13" t="s">
        <v>625</v>
      </c>
      <c r="AX7" s="9" t="s">
        <v>631</v>
      </c>
    </row>
    <row r="8" spans="1:50" s="10" customFormat="1" ht="60" x14ac:dyDescent="0.25">
      <c r="A8" s="9">
        <v>530018</v>
      </c>
      <c r="B8" s="9" t="s">
        <v>44</v>
      </c>
      <c r="C8" s="9" t="s">
        <v>70</v>
      </c>
      <c r="D8" s="9">
        <v>65</v>
      </c>
      <c r="E8" s="9">
        <v>35</v>
      </c>
      <c r="F8" s="63"/>
      <c r="G8" s="11">
        <v>1649</v>
      </c>
      <c r="H8" s="11">
        <v>742</v>
      </c>
      <c r="I8" s="63" t="s">
        <v>640</v>
      </c>
      <c r="J8" s="63" t="s">
        <v>646</v>
      </c>
      <c r="K8" s="63" t="s">
        <v>723</v>
      </c>
      <c r="L8" s="63"/>
      <c r="M8" s="11">
        <v>9956</v>
      </c>
      <c r="N8" s="11">
        <v>9676</v>
      </c>
      <c r="O8" s="63" t="s">
        <v>640</v>
      </c>
      <c r="P8" s="63" t="s">
        <v>646</v>
      </c>
      <c r="Q8" s="63" t="s">
        <v>723</v>
      </c>
      <c r="R8" s="9"/>
      <c r="S8" s="11">
        <v>1132</v>
      </c>
      <c r="T8" s="9">
        <v>17</v>
      </c>
      <c r="U8" s="63" t="s">
        <v>640</v>
      </c>
      <c r="V8" s="63" t="s">
        <v>646</v>
      </c>
      <c r="W8" s="14" t="s">
        <v>641</v>
      </c>
      <c r="X8" s="63" t="s">
        <v>625</v>
      </c>
      <c r="Y8" s="9">
        <v>0</v>
      </c>
      <c r="Z8" s="9"/>
      <c r="AA8" s="63" t="s">
        <v>640</v>
      </c>
      <c r="AB8" s="63" t="s">
        <v>646</v>
      </c>
      <c r="AC8" s="14" t="s">
        <v>728</v>
      </c>
      <c r="AD8" s="14" t="s">
        <v>716</v>
      </c>
      <c r="AE8" s="9">
        <v>1571</v>
      </c>
      <c r="AF8" s="9"/>
      <c r="AG8" s="63" t="s">
        <v>640</v>
      </c>
      <c r="AH8" s="63" t="s">
        <v>646</v>
      </c>
      <c r="AI8" s="14" t="s">
        <v>728</v>
      </c>
      <c r="AJ8" s="14" t="s">
        <v>625</v>
      </c>
      <c r="AK8" s="208" t="s">
        <v>624</v>
      </c>
      <c r="AL8" s="209"/>
      <c r="AM8" s="209"/>
      <c r="AN8" s="209"/>
      <c r="AO8" s="209"/>
      <c r="AP8" s="210"/>
      <c r="AQ8" s="9"/>
      <c r="AR8" s="9"/>
      <c r="AS8" s="14" t="s">
        <v>714</v>
      </c>
      <c r="AT8" s="63" t="s">
        <v>640</v>
      </c>
      <c r="AU8" s="63" t="s">
        <v>646</v>
      </c>
      <c r="AV8" s="63" t="s">
        <v>642</v>
      </c>
      <c r="AW8" s="63" t="s">
        <v>625</v>
      </c>
      <c r="AX8" s="9" t="s">
        <v>715</v>
      </c>
    </row>
    <row r="9" spans="1:50" s="10" customFormat="1" ht="45" x14ac:dyDescent="0.25">
      <c r="A9" s="9">
        <v>529966</v>
      </c>
      <c r="B9" s="9" t="s">
        <v>67</v>
      </c>
      <c r="C9" s="9" t="s">
        <v>70</v>
      </c>
      <c r="D9" s="9">
        <v>168</v>
      </c>
      <c r="E9" s="9">
        <v>196</v>
      </c>
      <c r="F9" s="94"/>
      <c r="G9" s="11">
        <v>7090</v>
      </c>
      <c r="H9" s="11">
        <v>5301</v>
      </c>
      <c r="I9" s="94" t="s">
        <v>640</v>
      </c>
      <c r="J9" s="94" t="s">
        <v>646</v>
      </c>
      <c r="K9" s="94" t="s">
        <v>723</v>
      </c>
      <c r="L9" s="94"/>
      <c r="M9" s="11">
        <v>2225</v>
      </c>
      <c r="N9" s="11">
        <v>2065</v>
      </c>
      <c r="O9" s="94" t="s">
        <v>640</v>
      </c>
      <c r="P9" s="94" t="s">
        <v>646</v>
      </c>
      <c r="Q9" s="94" t="s">
        <v>723</v>
      </c>
      <c r="R9" s="37" t="s">
        <v>1016</v>
      </c>
      <c r="S9" s="11">
        <v>1935</v>
      </c>
      <c r="T9" s="9">
        <v>521</v>
      </c>
      <c r="U9" s="94" t="s">
        <v>640</v>
      </c>
      <c r="V9" s="94" t="s">
        <v>646</v>
      </c>
      <c r="W9" s="14" t="s">
        <v>641</v>
      </c>
      <c r="X9" s="94" t="s">
        <v>625</v>
      </c>
      <c r="Y9" s="9">
        <v>2531</v>
      </c>
      <c r="Z9" s="9"/>
      <c r="AA9" s="94" t="s">
        <v>640</v>
      </c>
      <c r="AB9" s="94" t="s">
        <v>646</v>
      </c>
      <c r="AC9" s="14" t="s">
        <v>728</v>
      </c>
      <c r="AD9" s="94" t="s">
        <v>625</v>
      </c>
      <c r="AE9" s="9">
        <v>2448</v>
      </c>
      <c r="AF9" s="9"/>
      <c r="AG9" s="94" t="s">
        <v>640</v>
      </c>
      <c r="AH9" s="94" t="s">
        <v>646</v>
      </c>
      <c r="AI9" s="14" t="s">
        <v>728</v>
      </c>
      <c r="AJ9" s="14" t="s">
        <v>625</v>
      </c>
      <c r="AK9" s="208" t="s">
        <v>624</v>
      </c>
      <c r="AL9" s="209"/>
      <c r="AM9" s="209"/>
      <c r="AN9" s="209"/>
      <c r="AO9" s="209"/>
      <c r="AP9" s="210"/>
      <c r="AQ9" s="9"/>
      <c r="AR9" s="9"/>
      <c r="AS9" s="14" t="s">
        <v>679</v>
      </c>
      <c r="AT9" s="94" t="s">
        <v>640</v>
      </c>
      <c r="AU9" s="94" t="s">
        <v>646</v>
      </c>
      <c r="AV9" s="94" t="s">
        <v>642</v>
      </c>
      <c r="AW9" s="94" t="s">
        <v>625</v>
      </c>
      <c r="AX9" s="9" t="s">
        <v>1017</v>
      </c>
    </row>
    <row r="10" spans="1:50" s="4" customFormat="1" ht="45" x14ac:dyDescent="0.25">
      <c r="A10" s="2">
        <v>510068</v>
      </c>
      <c r="B10" s="9" t="s">
        <v>24</v>
      </c>
      <c r="C10" s="2" t="s">
        <v>70</v>
      </c>
      <c r="D10" s="2">
        <v>193</v>
      </c>
      <c r="E10" s="2">
        <v>221</v>
      </c>
      <c r="F10" s="3"/>
      <c r="G10" s="11">
        <v>8996</v>
      </c>
      <c r="H10" s="11">
        <v>7131</v>
      </c>
      <c r="I10" s="107" t="s">
        <v>640</v>
      </c>
      <c r="J10" s="107" t="s">
        <v>646</v>
      </c>
      <c r="K10" s="107" t="s">
        <v>723</v>
      </c>
      <c r="L10" s="107"/>
      <c r="M10" s="11">
        <v>4058</v>
      </c>
      <c r="N10" s="11">
        <v>3900</v>
      </c>
      <c r="O10" s="107" t="s">
        <v>640</v>
      </c>
      <c r="P10" s="107" t="s">
        <v>646</v>
      </c>
      <c r="Q10" s="107" t="s">
        <v>723</v>
      </c>
      <c r="R10" s="9"/>
      <c r="S10" s="11">
        <v>1797</v>
      </c>
      <c r="T10" s="9">
        <v>0</v>
      </c>
      <c r="U10" s="107" t="s">
        <v>640</v>
      </c>
      <c r="V10" s="107" t="s">
        <v>646</v>
      </c>
      <c r="W10" s="14" t="s">
        <v>641</v>
      </c>
      <c r="X10" s="107" t="s">
        <v>625</v>
      </c>
      <c r="Y10" s="9">
        <v>5171</v>
      </c>
      <c r="Z10" s="9"/>
      <c r="AA10" s="107" t="s">
        <v>640</v>
      </c>
      <c r="AB10" s="107" t="s">
        <v>646</v>
      </c>
      <c r="AC10" s="14" t="s">
        <v>728</v>
      </c>
      <c r="AD10" s="107" t="s">
        <v>625</v>
      </c>
      <c r="AE10" s="9">
        <v>2103</v>
      </c>
      <c r="AF10" s="9"/>
      <c r="AG10" s="107" t="s">
        <v>640</v>
      </c>
      <c r="AH10" s="107" t="s">
        <v>646</v>
      </c>
      <c r="AI10" s="14" t="s">
        <v>728</v>
      </c>
      <c r="AJ10" s="14" t="s">
        <v>1051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14" t="s">
        <v>675</v>
      </c>
      <c r="AT10" s="107" t="s">
        <v>640</v>
      </c>
      <c r="AU10" s="107" t="s">
        <v>646</v>
      </c>
      <c r="AV10" s="107" t="s">
        <v>642</v>
      </c>
      <c r="AW10" s="107" t="s">
        <v>625</v>
      </c>
      <c r="AX10" s="9" t="s">
        <v>1052</v>
      </c>
    </row>
    <row r="11" spans="1:50" s="10" customFormat="1" ht="60.4" customHeight="1" x14ac:dyDescent="0.25">
      <c r="A11" s="9">
        <v>551597</v>
      </c>
      <c r="B11" s="9" t="s">
        <v>380</v>
      </c>
      <c r="C11" s="9" t="s">
        <v>70</v>
      </c>
      <c r="D11" s="9">
        <v>146</v>
      </c>
      <c r="E11" s="9">
        <v>160</v>
      </c>
      <c r="F11" s="86"/>
      <c r="G11" s="11">
        <v>1747</v>
      </c>
      <c r="H11" s="11">
        <v>0</v>
      </c>
      <c r="I11" s="86" t="s">
        <v>640</v>
      </c>
      <c r="J11" s="86" t="s">
        <v>646</v>
      </c>
      <c r="K11" s="86" t="s">
        <v>723</v>
      </c>
      <c r="L11" s="86"/>
      <c r="M11" s="11">
        <f>204+927+457+43+67+18+343+81+1142+1717+260+217+680+123+1082</f>
        <v>7361</v>
      </c>
      <c r="N11" s="11">
        <v>6561</v>
      </c>
      <c r="O11" s="86" t="s">
        <v>640</v>
      </c>
      <c r="P11" s="86" t="s">
        <v>646</v>
      </c>
      <c r="Q11" s="86" t="s">
        <v>723</v>
      </c>
      <c r="R11" s="9"/>
      <c r="S11" s="11">
        <v>2575</v>
      </c>
      <c r="T11" s="9">
        <v>482</v>
      </c>
      <c r="U11" s="86" t="s">
        <v>640</v>
      </c>
      <c r="V11" s="86" t="s">
        <v>646</v>
      </c>
      <c r="W11" s="14" t="s">
        <v>641</v>
      </c>
      <c r="X11" s="86" t="s">
        <v>625</v>
      </c>
      <c r="Y11" s="9">
        <v>2055</v>
      </c>
      <c r="Z11" s="9"/>
      <c r="AA11" s="86" t="s">
        <v>640</v>
      </c>
      <c r="AB11" s="86" t="s">
        <v>646</v>
      </c>
      <c r="AC11" s="14" t="s">
        <v>728</v>
      </c>
      <c r="AD11" s="86" t="s">
        <v>625</v>
      </c>
      <c r="AE11" s="9">
        <v>2682</v>
      </c>
      <c r="AF11" s="9"/>
      <c r="AG11" s="86" t="s">
        <v>640</v>
      </c>
      <c r="AH11" s="86" t="s">
        <v>646</v>
      </c>
      <c r="AI11" s="14" t="s">
        <v>728</v>
      </c>
      <c r="AJ11" s="14" t="s">
        <v>954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14" t="s">
        <v>675</v>
      </c>
      <c r="AT11" s="86" t="s">
        <v>640</v>
      </c>
      <c r="AU11" s="86" t="s">
        <v>646</v>
      </c>
      <c r="AV11" s="86" t="s">
        <v>642</v>
      </c>
      <c r="AW11" s="86" t="s">
        <v>625</v>
      </c>
      <c r="AX11" s="9"/>
    </row>
    <row r="12" spans="1:50" s="10" customFormat="1" ht="30.4" customHeight="1" x14ac:dyDescent="0.25">
      <c r="A12" s="9">
        <v>536369</v>
      </c>
      <c r="B12" s="9" t="s">
        <v>152</v>
      </c>
      <c r="C12" s="9" t="s">
        <v>70</v>
      </c>
      <c r="D12" s="9">
        <v>80</v>
      </c>
      <c r="E12" s="9">
        <v>56</v>
      </c>
      <c r="F12" s="65"/>
      <c r="G12" s="11">
        <v>830</v>
      </c>
      <c r="H12" s="11">
        <v>0</v>
      </c>
      <c r="I12" s="65" t="s">
        <v>640</v>
      </c>
      <c r="J12" s="65" t="s">
        <v>646</v>
      </c>
      <c r="K12" s="65" t="s">
        <v>723</v>
      </c>
      <c r="L12" s="65"/>
      <c r="M12" s="11">
        <v>13420</v>
      </c>
      <c r="N12" s="11">
        <v>12657</v>
      </c>
      <c r="O12" s="65" t="s">
        <v>640</v>
      </c>
      <c r="P12" s="65" t="s">
        <v>646</v>
      </c>
      <c r="Q12" s="65" t="s">
        <v>723</v>
      </c>
      <c r="R12" s="9"/>
      <c r="S12" s="11">
        <f>372+224+64</f>
        <v>660</v>
      </c>
      <c r="T12" s="9">
        <v>0</v>
      </c>
      <c r="U12" s="65" t="s">
        <v>640</v>
      </c>
      <c r="V12" s="65" t="s">
        <v>646</v>
      </c>
      <c r="W12" s="14" t="s">
        <v>641</v>
      </c>
      <c r="X12" s="65" t="s">
        <v>625</v>
      </c>
      <c r="Y12" s="9">
        <v>0</v>
      </c>
      <c r="Z12" s="9"/>
      <c r="AA12" s="65" t="s">
        <v>640</v>
      </c>
      <c r="AB12" s="65" t="s">
        <v>646</v>
      </c>
      <c r="AC12" s="208" t="s">
        <v>628</v>
      </c>
      <c r="AD12" s="210"/>
      <c r="AE12" s="9">
        <v>959</v>
      </c>
      <c r="AF12" s="9"/>
      <c r="AG12" s="65" t="s">
        <v>640</v>
      </c>
      <c r="AH12" s="65" t="s">
        <v>646</v>
      </c>
      <c r="AI12" s="65" t="s">
        <v>723</v>
      </c>
      <c r="AJ12" s="65" t="s">
        <v>625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14" t="s">
        <v>675</v>
      </c>
      <c r="AT12" s="65" t="s">
        <v>640</v>
      </c>
      <c r="AU12" s="65" t="s">
        <v>646</v>
      </c>
      <c r="AV12" s="65" t="s">
        <v>642</v>
      </c>
      <c r="AW12" s="65" t="s">
        <v>625</v>
      </c>
      <c r="AX12" s="9" t="s">
        <v>790</v>
      </c>
    </row>
    <row r="13" spans="1:50" s="10" customFormat="1" ht="75" x14ac:dyDescent="0.25">
      <c r="A13" s="9">
        <v>529982</v>
      </c>
      <c r="B13" s="9" t="s">
        <v>68</v>
      </c>
      <c r="C13" s="9" t="s">
        <v>70</v>
      </c>
      <c r="D13" s="9">
        <v>202</v>
      </c>
      <c r="E13" s="9">
        <v>230</v>
      </c>
      <c r="F13" s="109"/>
      <c r="G13" s="11">
        <v>2220</v>
      </c>
      <c r="H13" s="11">
        <v>800</v>
      </c>
      <c r="I13" s="109" t="s">
        <v>640</v>
      </c>
      <c r="J13" s="109" t="s">
        <v>646</v>
      </c>
      <c r="K13" s="109" t="s">
        <v>723</v>
      </c>
      <c r="L13" s="109"/>
      <c r="M13" s="11">
        <v>10174</v>
      </c>
      <c r="N13" s="11">
        <v>10009</v>
      </c>
      <c r="O13" s="109" t="s">
        <v>640</v>
      </c>
      <c r="P13" s="109" t="s">
        <v>646</v>
      </c>
      <c r="Q13" s="109" t="s">
        <v>723</v>
      </c>
      <c r="R13" s="9"/>
      <c r="S13" s="11">
        <v>2054</v>
      </c>
      <c r="T13" s="9">
        <v>8</v>
      </c>
      <c r="U13" s="109" t="s">
        <v>640</v>
      </c>
      <c r="V13" s="109" t="s">
        <v>646</v>
      </c>
      <c r="W13" s="14" t="s">
        <v>641</v>
      </c>
      <c r="X13" s="109" t="s">
        <v>625</v>
      </c>
      <c r="Y13" s="9">
        <v>0</v>
      </c>
      <c r="Z13" s="9"/>
      <c r="AA13" s="109" t="s">
        <v>640</v>
      </c>
      <c r="AB13" s="109" t="s">
        <v>646</v>
      </c>
      <c r="AC13" s="14" t="s">
        <v>728</v>
      </c>
      <c r="AD13" s="14" t="s">
        <v>716</v>
      </c>
      <c r="AE13" s="9">
        <v>2090</v>
      </c>
      <c r="AF13" s="9"/>
      <c r="AG13" s="109" t="s">
        <v>640</v>
      </c>
      <c r="AH13" s="109" t="s">
        <v>646</v>
      </c>
      <c r="AI13" s="109" t="s">
        <v>723</v>
      </c>
      <c r="AJ13" s="109" t="s">
        <v>625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1089</v>
      </c>
      <c r="AT13" s="109" t="s">
        <v>640</v>
      </c>
      <c r="AU13" s="109" t="s">
        <v>646</v>
      </c>
      <c r="AV13" s="109" t="s">
        <v>642</v>
      </c>
      <c r="AW13" s="109" t="s">
        <v>625</v>
      </c>
      <c r="AX13" s="37" t="s">
        <v>1090</v>
      </c>
    </row>
    <row r="14" spans="1:50" s="84" customFormat="1" ht="30" x14ac:dyDescent="0.25">
      <c r="A14" s="79">
        <v>536903</v>
      </c>
      <c r="B14" s="79" t="s">
        <v>104</v>
      </c>
      <c r="C14" s="79" t="s">
        <v>70</v>
      </c>
      <c r="D14" s="79">
        <v>38</v>
      </c>
      <c r="E14" s="79">
        <v>5</v>
      </c>
      <c r="F14" s="80" t="s">
        <v>621</v>
      </c>
      <c r="G14" s="81">
        <v>1740</v>
      </c>
      <c r="H14" s="81">
        <v>799</v>
      </c>
      <c r="I14" s="80" t="s">
        <v>640</v>
      </c>
      <c r="J14" s="80" t="s">
        <v>646</v>
      </c>
      <c r="K14" s="80" t="s">
        <v>723</v>
      </c>
      <c r="L14" s="80"/>
      <c r="M14" s="81">
        <v>3619</v>
      </c>
      <c r="N14" s="81">
        <v>3255</v>
      </c>
      <c r="O14" s="80" t="s">
        <v>640</v>
      </c>
      <c r="P14" s="80" t="s">
        <v>646</v>
      </c>
      <c r="Q14" s="80" t="s">
        <v>723</v>
      </c>
      <c r="R14" s="101" t="s">
        <v>687</v>
      </c>
      <c r="S14" s="81">
        <v>643</v>
      </c>
      <c r="T14" s="79">
        <v>104</v>
      </c>
      <c r="U14" s="83" t="s">
        <v>693</v>
      </c>
      <c r="V14" s="80" t="s">
        <v>646</v>
      </c>
      <c r="W14" s="83" t="s">
        <v>641</v>
      </c>
      <c r="X14" s="80" t="s">
        <v>625</v>
      </c>
      <c r="Y14" s="79">
        <v>0</v>
      </c>
      <c r="Z14" s="79"/>
      <c r="AA14" s="80" t="s">
        <v>640</v>
      </c>
      <c r="AB14" s="80" t="s">
        <v>646</v>
      </c>
      <c r="AC14" s="215" t="s">
        <v>628</v>
      </c>
      <c r="AD14" s="216"/>
      <c r="AE14" s="79">
        <v>775</v>
      </c>
      <c r="AF14" s="79"/>
      <c r="AG14" s="83" t="s">
        <v>693</v>
      </c>
      <c r="AH14" s="80" t="s">
        <v>646</v>
      </c>
      <c r="AI14" s="83" t="s">
        <v>685</v>
      </c>
      <c r="AJ14" s="83" t="s">
        <v>940</v>
      </c>
      <c r="AK14" s="215" t="s">
        <v>624</v>
      </c>
      <c r="AL14" s="217"/>
      <c r="AM14" s="217"/>
      <c r="AN14" s="217"/>
      <c r="AO14" s="217"/>
      <c r="AP14" s="216"/>
      <c r="AQ14" s="79"/>
      <c r="AR14" s="79"/>
      <c r="AS14" s="83" t="s">
        <v>665</v>
      </c>
      <c r="AT14" s="80" t="s">
        <v>640</v>
      </c>
      <c r="AU14" s="80" t="s">
        <v>646</v>
      </c>
      <c r="AV14" s="80" t="s">
        <v>642</v>
      </c>
      <c r="AW14" s="80" t="s">
        <v>625</v>
      </c>
      <c r="AX14" s="79" t="s">
        <v>941</v>
      </c>
    </row>
    <row r="15" spans="1:50" s="4" customFormat="1" ht="63.75" customHeight="1" x14ac:dyDescent="0.25">
      <c r="A15" s="2">
        <v>551180</v>
      </c>
      <c r="B15" s="2" t="s">
        <v>320</v>
      </c>
      <c r="C15" s="2" t="s">
        <v>70</v>
      </c>
      <c r="D15" s="2">
        <v>377</v>
      </c>
      <c r="E15" s="2">
        <v>377</v>
      </c>
      <c r="F15" s="167"/>
      <c r="G15" s="12">
        <v>8646</v>
      </c>
      <c r="H15" s="12">
        <v>3732</v>
      </c>
      <c r="I15" s="167" t="s">
        <v>640</v>
      </c>
      <c r="J15" s="167" t="s">
        <v>646</v>
      </c>
      <c r="K15" s="167" t="s">
        <v>723</v>
      </c>
      <c r="L15" s="167"/>
      <c r="M15" s="12">
        <v>25742</v>
      </c>
      <c r="N15" s="12">
        <v>23322</v>
      </c>
      <c r="O15" s="167" t="s">
        <v>640</v>
      </c>
      <c r="P15" s="167" t="s">
        <v>646</v>
      </c>
      <c r="Q15" s="167" t="s">
        <v>723</v>
      </c>
      <c r="R15" s="2"/>
      <c r="S15" s="12">
        <v>4091</v>
      </c>
      <c r="T15" s="2">
        <v>0</v>
      </c>
      <c r="U15" s="167" t="s">
        <v>640</v>
      </c>
      <c r="V15" s="167" t="s">
        <v>646</v>
      </c>
      <c r="W15" s="19" t="s">
        <v>641</v>
      </c>
      <c r="X15" s="167" t="s">
        <v>625</v>
      </c>
      <c r="Y15" s="2">
        <v>0</v>
      </c>
      <c r="Z15" s="2"/>
      <c r="AA15" s="167" t="s">
        <v>640</v>
      </c>
      <c r="AB15" s="167" t="s">
        <v>646</v>
      </c>
      <c r="AC15" s="19" t="s">
        <v>685</v>
      </c>
      <c r="AD15" s="19" t="s">
        <v>684</v>
      </c>
      <c r="AE15" s="2">
        <v>3766</v>
      </c>
      <c r="AF15" s="2"/>
      <c r="AG15" s="167" t="s">
        <v>640</v>
      </c>
      <c r="AH15" s="167" t="s">
        <v>646</v>
      </c>
      <c r="AI15" s="167" t="s">
        <v>723</v>
      </c>
      <c r="AJ15" s="167" t="s">
        <v>625</v>
      </c>
      <c r="AK15" s="211" t="s">
        <v>624</v>
      </c>
      <c r="AL15" s="212"/>
      <c r="AM15" s="212"/>
      <c r="AN15" s="212"/>
      <c r="AO15" s="212"/>
      <c r="AP15" s="213"/>
      <c r="AQ15" s="2"/>
      <c r="AR15" s="2"/>
      <c r="AS15" s="19" t="s">
        <v>675</v>
      </c>
      <c r="AT15" s="167" t="s">
        <v>640</v>
      </c>
      <c r="AU15" s="167" t="s">
        <v>646</v>
      </c>
      <c r="AV15" s="167" t="s">
        <v>642</v>
      </c>
      <c r="AW15" s="167" t="s">
        <v>625</v>
      </c>
      <c r="AX15" s="2"/>
    </row>
    <row r="16" spans="1:50" s="10" customFormat="1" ht="87.75" customHeight="1" x14ac:dyDescent="0.25">
      <c r="A16" s="9">
        <v>536601</v>
      </c>
      <c r="B16" s="9" t="s">
        <v>101</v>
      </c>
      <c r="C16" s="9" t="s">
        <v>70</v>
      </c>
      <c r="D16" s="9">
        <v>157</v>
      </c>
      <c r="E16" s="9">
        <v>182</v>
      </c>
      <c r="F16" s="86"/>
      <c r="G16" s="11">
        <v>1305</v>
      </c>
      <c r="H16" s="11">
        <v>350</v>
      </c>
      <c r="I16" s="86" t="s">
        <v>640</v>
      </c>
      <c r="J16" s="86" t="s">
        <v>646</v>
      </c>
      <c r="K16" s="86" t="s">
        <v>723</v>
      </c>
      <c r="L16" s="86"/>
      <c r="M16" s="11">
        <v>16258</v>
      </c>
      <c r="N16" s="11">
        <f>60+88+193+169+119+66+114+27+7</f>
        <v>843</v>
      </c>
      <c r="O16" s="86" t="s">
        <v>640</v>
      </c>
      <c r="P16" s="86" t="s">
        <v>646</v>
      </c>
      <c r="Q16" s="86" t="s">
        <v>723</v>
      </c>
      <c r="R16" s="9"/>
      <c r="S16" s="11">
        <v>1554</v>
      </c>
      <c r="T16" s="9">
        <v>0</v>
      </c>
      <c r="U16" s="86" t="s">
        <v>640</v>
      </c>
      <c r="V16" s="86" t="s">
        <v>646</v>
      </c>
      <c r="W16" s="14" t="s">
        <v>641</v>
      </c>
      <c r="X16" s="86" t="s">
        <v>625</v>
      </c>
      <c r="Y16" s="9">
        <v>0</v>
      </c>
      <c r="Z16" s="9"/>
      <c r="AA16" s="86" t="s">
        <v>640</v>
      </c>
      <c r="AB16" s="86" t="s">
        <v>646</v>
      </c>
      <c r="AC16" s="14" t="s">
        <v>685</v>
      </c>
      <c r="AD16" s="14" t="s">
        <v>684</v>
      </c>
      <c r="AE16" s="9">
        <v>2272</v>
      </c>
      <c r="AF16" s="9"/>
      <c r="AG16" s="86" t="s">
        <v>640</v>
      </c>
      <c r="AH16" s="86" t="s">
        <v>646</v>
      </c>
      <c r="AI16" s="14" t="s">
        <v>728</v>
      </c>
      <c r="AJ16" s="14" t="s">
        <v>625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14" t="s">
        <v>675</v>
      </c>
      <c r="AT16" s="86" t="s">
        <v>640</v>
      </c>
      <c r="AU16" s="86" t="s">
        <v>646</v>
      </c>
      <c r="AV16" s="86" t="s">
        <v>642</v>
      </c>
      <c r="AW16" s="86" t="s">
        <v>625</v>
      </c>
      <c r="AX16" s="9" t="s">
        <v>990</v>
      </c>
    </row>
    <row r="17" spans="1:50" s="8" customFormat="1" ht="90" x14ac:dyDescent="0.25">
      <c r="A17" s="11">
        <v>598950</v>
      </c>
      <c r="B17" s="6" t="s">
        <v>606</v>
      </c>
      <c r="C17" s="6" t="s">
        <v>70</v>
      </c>
      <c r="D17" s="11">
        <v>101</v>
      </c>
      <c r="E17" s="2">
        <v>95</v>
      </c>
      <c r="F17" s="13" t="s">
        <v>621</v>
      </c>
      <c r="G17" s="11">
        <v>4250</v>
      </c>
      <c r="H17" s="11">
        <v>2443</v>
      </c>
      <c r="I17" s="14" t="s">
        <v>666</v>
      </c>
      <c r="J17" s="21" t="s">
        <v>621</v>
      </c>
      <c r="K17" s="14" t="s">
        <v>729</v>
      </c>
      <c r="L17" s="13"/>
      <c r="M17" s="11">
        <v>2441</v>
      </c>
      <c r="N17" s="11">
        <v>1865</v>
      </c>
      <c r="O17" s="14" t="s">
        <v>666</v>
      </c>
      <c r="P17" s="21" t="s">
        <v>621</v>
      </c>
      <c r="Q17" s="14" t="s">
        <v>729</v>
      </c>
      <c r="R17" s="13"/>
      <c r="S17" s="11">
        <v>982</v>
      </c>
      <c r="T17" s="11">
        <v>0</v>
      </c>
      <c r="U17" s="14" t="s">
        <v>668</v>
      </c>
      <c r="V17" s="21" t="s">
        <v>646</v>
      </c>
      <c r="W17" s="14" t="s">
        <v>641</v>
      </c>
      <c r="X17" s="13" t="s">
        <v>625</v>
      </c>
      <c r="Y17" s="11">
        <v>2559</v>
      </c>
      <c r="Z17" s="6"/>
      <c r="AA17" s="14" t="s">
        <v>664</v>
      </c>
      <c r="AB17" s="21" t="s">
        <v>646</v>
      </c>
      <c r="AC17" s="14" t="s">
        <v>730</v>
      </c>
      <c r="AD17" s="13" t="s">
        <v>625</v>
      </c>
      <c r="AE17" s="11">
        <v>1277</v>
      </c>
      <c r="AF17" s="6"/>
      <c r="AG17" s="14" t="s">
        <v>664</v>
      </c>
      <c r="AH17" s="36" t="s">
        <v>646</v>
      </c>
      <c r="AI17" s="14" t="s">
        <v>730</v>
      </c>
      <c r="AJ17" s="14" t="s">
        <v>625</v>
      </c>
      <c r="AK17" s="214" t="s">
        <v>624</v>
      </c>
      <c r="AL17" s="214"/>
      <c r="AM17" s="214"/>
      <c r="AN17" s="214"/>
      <c r="AO17" s="214"/>
      <c r="AP17" s="214"/>
      <c r="AQ17" s="6"/>
      <c r="AR17" s="6"/>
      <c r="AS17" s="14" t="s">
        <v>675</v>
      </c>
      <c r="AT17" s="13" t="s">
        <v>640</v>
      </c>
      <c r="AU17" s="21" t="s">
        <v>646</v>
      </c>
      <c r="AV17" s="13" t="s">
        <v>642</v>
      </c>
      <c r="AW17" s="13" t="s">
        <v>625</v>
      </c>
      <c r="AX17" s="31" t="s">
        <v>731</v>
      </c>
    </row>
    <row r="18" spans="1:50" s="8" customFormat="1" ht="30" x14ac:dyDescent="0.25">
      <c r="A18" s="11">
        <v>560197</v>
      </c>
      <c r="B18" s="6" t="s">
        <v>573</v>
      </c>
      <c r="C18" s="6" t="s">
        <v>70</v>
      </c>
      <c r="D18" s="11">
        <v>53</v>
      </c>
      <c r="E18" s="9">
        <v>21</v>
      </c>
      <c r="F18" s="63"/>
      <c r="G18" s="11">
        <v>1271</v>
      </c>
      <c r="H18" s="11">
        <v>631</v>
      </c>
      <c r="I18" s="63" t="s">
        <v>640</v>
      </c>
      <c r="J18" s="63" t="s">
        <v>646</v>
      </c>
      <c r="K18" s="63" t="s">
        <v>723</v>
      </c>
      <c r="L18" s="63"/>
      <c r="M18" s="11">
        <v>7616</v>
      </c>
      <c r="N18" s="11">
        <v>7148</v>
      </c>
      <c r="O18" s="63" t="s">
        <v>640</v>
      </c>
      <c r="P18" s="63" t="s">
        <v>646</v>
      </c>
      <c r="Q18" s="63" t="s">
        <v>723</v>
      </c>
      <c r="R18" s="31" t="s">
        <v>706</v>
      </c>
      <c r="S18" s="11">
        <v>1104</v>
      </c>
      <c r="T18" s="66">
        <v>180</v>
      </c>
      <c r="U18" s="63" t="s">
        <v>640</v>
      </c>
      <c r="V18" s="63" t="s">
        <v>646</v>
      </c>
      <c r="W18" s="14" t="s">
        <v>641</v>
      </c>
      <c r="X18" s="63" t="s">
        <v>625</v>
      </c>
      <c r="Y18" s="11">
        <v>0</v>
      </c>
      <c r="Z18" s="6"/>
      <c r="AA18" s="63" t="s">
        <v>640</v>
      </c>
      <c r="AB18" s="63" t="s">
        <v>646</v>
      </c>
      <c r="AC18" s="208" t="s">
        <v>628</v>
      </c>
      <c r="AD18" s="210"/>
      <c r="AE18" s="11">
        <v>740</v>
      </c>
      <c r="AF18" s="6"/>
      <c r="AG18" s="63" t="s">
        <v>640</v>
      </c>
      <c r="AH18" s="63" t="s">
        <v>646</v>
      </c>
      <c r="AI18" s="63" t="s">
        <v>723</v>
      </c>
      <c r="AJ18" s="63" t="s">
        <v>625</v>
      </c>
      <c r="AK18" s="208" t="s">
        <v>624</v>
      </c>
      <c r="AL18" s="209"/>
      <c r="AM18" s="209"/>
      <c r="AN18" s="209"/>
      <c r="AO18" s="209"/>
      <c r="AP18" s="210"/>
      <c r="AQ18" s="6"/>
      <c r="AR18" s="6"/>
      <c r="AS18" s="6"/>
      <c r="AT18" s="63" t="s">
        <v>640</v>
      </c>
      <c r="AU18" s="63" t="s">
        <v>646</v>
      </c>
      <c r="AV18" s="208" t="s">
        <v>647</v>
      </c>
      <c r="AW18" s="210"/>
      <c r="AX18" s="6" t="s">
        <v>732</v>
      </c>
    </row>
    <row r="19" spans="1:50" s="8" customFormat="1" ht="90" x14ac:dyDescent="0.25">
      <c r="A19" s="11">
        <v>551350</v>
      </c>
      <c r="B19" s="6" t="s">
        <v>425</v>
      </c>
      <c r="C19" s="6" t="s">
        <v>70</v>
      </c>
      <c r="D19" s="11">
        <v>700</v>
      </c>
      <c r="E19" s="9">
        <v>481</v>
      </c>
      <c r="F19" s="65" t="s">
        <v>621</v>
      </c>
      <c r="G19" s="11">
        <v>9323</v>
      </c>
      <c r="H19" s="11">
        <v>4051</v>
      </c>
      <c r="I19" s="14" t="s">
        <v>671</v>
      </c>
      <c r="J19" s="65" t="s">
        <v>651</v>
      </c>
      <c r="K19" s="65" t="s">
        <v>723</v>
      </c>
      <c r="L19" s="31" t="s">
        <v>670</v>
      </c>
      <c r="M19" s="11">
        <v>8198</v>
      </c>
      <c r="N19" s="11">
        <v>7311</v>
      </c>
      <c r="O19" s="14" t="s">
        <v>671</v>
      </c>
      <c r="P19" s="65" t="s">
        <v>651</v>
      </c>
      <c r="Q19" s="65" t="s">
        <v>723</v>
      </c>
      <c r="R19" s="31" t="s">
        <v>672</v>
      </c>
      <c r="S19" s="11">
        <v>6562</v>
      </c>
      <c r="T19" s="11">
        <v>1011</v>
      </c>
      <c r="U19" s="14" t="s">
        <v>669</v>
      </c>
      <c r="V19" s="65" t="s">
        <v>651</v>
      </c>
      <c r="W19" s="14" t="s">
        <v>641</v>
      </c>
      <c r="X19" s="65" t="s">
        <v>625</v>
      </c>
      <c r="Y19" s="66">
        <v>0</v>
      </c>
      <c r="Z19" s="6"/>
      <c r="AA19" s="14" t="s">
        <v>671</v>
      </c>
      <c r="AB19" s="65" t="s">
        <v>651</v>
      </c>
      <c r="AC19" s="65" t="s">
        <v>723</v>
      </c>
      <c r="AD19" s="14" t="s">
        <v>629</v>
      </c>
      <c r="AE19" s="11">
        <v>6147</v>
      </c>
      <c r="AF19" s="6"/>
      <c r="AG19" s="14" t="s">
        <v>671</v>
      </c>
      <c r="AH19" s="65" t="s">
        <v>651</v>
      </c>
      <c r="AI19" s="65" t="s">
        <v>723</v>
      </c>
      <c r="AJ19" s="14" t="s">
        <v>625</v>
      </c>
      <c r="AK19" s="214" t="s">
        <v>624</v>
      </c>
      <c r="AL19" s="214"/>
      <c r="AM19" s="214"/>
      <c r="AN19" s="214"/>
      <c r="AO19" s="214"/>
      <c r="AP19" s="214"/>
      <c r="AQ19" s="6"/>
      <c r="AR19" s="6"/>
      <c r="AS19" s="14" t="s">
        <v>665</v>
      </c>
      <c r="AT19" s="65" t="s">
        <v>640</v>
      </c>
      <c r="AU19" s="65" t="s">
        <v>646</v>
      </c>
      <c r="AV19" s="65" t="s">
        <v>642</v>
      </c>
      <c r="AW19" s="65" t="s">
        <v>625</v>
      </c>
      <c r="AX19" s="31" t="s">
        <v>733</v>
      </c>
    </row>
    <row r="20" spans="1:50" s="8" customFormat="1" ht="45" x14ac:dyDescent="0.25">
      <c r="A20" s="11">
        <v>536822</v>
      </c>
      <c r="B20" s="6" t="s">
        <v>110</v>
      </c>
      <c r="C20" s="6" t="s">
        <v>70</v>
      </c>
      <c r="D20" s="11">
        <v>123</v>
      </c>
      <c r="E20" s="9">
        <v>130</v>
      </c>
      <c r="F20" s="76"/>
      <c r="G20" s="11">
        <v>1476</v>
      </c>
      <c r="H20" s="11">
        <v>270</v>
      </c>
      <c r="I20" s="76" t="s">
        <v>640</v>
      </c>
      <c r="J20" s="76" t="s">
        <v>646</v>
      </c>
      <c r="K20" s="76" t="s">
        <v>723</v>
      </c>
      <c r="L20" s="76"/>
      <c r="M20" s="11">
        <v>15933</v>
      </c>
      <c r="N20" s="11">
        <v>15358</v>
      </c>
      <c r="O20" s="76" t="s">
        <v>640</v>
      </c>
      <c r="P20" s="76" t="s">
        <v>646</v>
      </c>
      <c r="Q20" s="76" t="s">
        <v>723</v>
      </c>
      <c r="R20" s="37" t="s">
        <v>925</v>
      </c>
      <c r="S20" s="11">
        <v>1860</v>
      </c>
      <c r="T20" s="11">
        <v>173</v>
      </c>
      <c r="U20" s="76" t="s">
        <v>640</v>
      </c>
      <c r="V20" s="76" t="s">
        <v>646</v>
      </c>
      <c r="W20" s="14" t="s">
        <v>641</v>
      </c>
      <c r="X20" s="76" t="s">
        <v>625</v>
      </c>
      <c r="Y20" s="11">
        <v>1774</v>
      </c>
      <c r="Z20" s="6"/>
      <c r="AA20" s="76" t="s">
        <v>640</v>
      </c>
      <c r="AB20" s="76" t="s">
        <v>646</v>
      </c>
      <c r="AC20" s="76" t="s">
        <v>723</v>
      </c>
      <c r="AD20" s="76" t="s">
        <v>625</v>
      </c>
      <c r="AE20" s="11">
        <v>702</v>
      </c>
      <c r="AF20" s="6"/>
      <c r="AG20" s="76" t="s">
        <v>640</v>
      </c>
      <c r="AH20" s="76" t="s">
        <v>646</v>
      </c>
      <c r="AI20" s="76" t="s">
        <v>723</v>
      </c>
      <c r="AJ20" s="14" t="s">
        <v>913</v>
      </c>
      <c r="AK20" s="208" t="s">
        <v>624</v>
      </c>
      <c r="AL20" s="209"/>
      <c r="AM20" s="209"/>
      <c r="AN20" s="209"/>
      <c r="AO20" s="209"/>
      <c r="AP20" s="210"/>
      <c r="AQ20" s="6"/>
      <c r="AR20" s="6"/>
      <c r="AS20" s="14" t="s">
        <v>675</v>
      </c>
      <c r="AT20" s="76" t="s">
        <v>640</v>
      </c>
      <c r="AU20" s="76" t="s">
        <v>646</v>
      </c>
      <c r="AV20" s="76" t="s">
        <v>642</v>
      </c>
      <c r="AW20" s="76" t="s">
        <v>625</v>
      </c>
      <c r="AX20" s="6" t="s">
        <v>924</v>
      </c>
    </row>
    <row r="21" spans="1:50" s="8" customFormat="1" ht="30" x14ac:dyDescent="0.25">
      <c r="A21" s="11">
        <v>536466</v>
      </c>
      <c r="B21" s="6" t="s">
        <v>145</v>
      </c>
      <c r="C21" s="6" t="s">
        <v>70</v>
      </c>
      <c r="D21" s="11">
        <v>297</v>
      </c>
      <c r="E21" s="9">
        <v>311</v>
      </c>
      <c r="F21" s="147"/>
      <c r="G21" s="11">
        <v>2451</v>
      </c>
      <c r="H21" s="11">
        <v>574</v>
      </c>
      <c r="I21" s="147" t="s">
        <v>640</v>
      </c>
      <c r="J21" s="147" t="s">
        <v>646</v>
      </c>
      <c r="K21" s="147" t="s">
        <v>723</v>
      </c>
      <c r="L21" s="147"/>
      <c r="M21" s="11">
        <v>7363</v>
      </c>
      <c r="N21" s="11">
        <v>7077</v>
      </c>
      <c r="O21" s="147" t="s">
        <v>640</v>
      </c>
      <c r="P21" s="147" t="s">
        <v>646</v>
      </c>
      <c r="Q21" s="147" t="s">
        <v>723</v>
      </c>
      <c r="R21" s="31" t="s">
        <v>1182</v>
      </c>
      <c r="S21" s="11">
        <v>1512</v>
      </c>
      <c r="T21" s="11">
        <v>0</v>
      </c>
      <c r="U21" s="147" t="s">
        <v>640</v>
      </c>
      <c r="V21" s="147" t="s">
        <v>646</v>
      </c>
      <c r="W21" s="14" t="s">
        <v>641</v>
      </c>
      <c r="X21" s="147" t="s">
        <v>625</v>
      </c>
      <c r="Y21" s="11">
        <v>1246</v>
      </c>
      <c r="Z21" s="6"/>
      <c r="AA21" s="147" t="s">
        <v>640</v>
      </c>
      <c r="AB21" s="147" t="s">
        <v>646</v>
      </c>
      <c r="AC21" s="147" t="s">
        <v>723</v>
      </c>
      <c r="AD21" s="14" t="s">
        <v>1183</v>
      </c>
      <c r="AE21" s="11">
        <v>2328</v>
      </c>
      <c r="AF21" s="6"/>
      <c r="AG21" s="147" t="s">
        <v>640</v>
      </c>
      <c r="AH21" s="147" t="s">
        <v>646</v>
      </c>
      <c r="AI21" s="147" t="s">
        <v>723</v>
      </c>
      <c r="AJ21" s="147" t="s">
        <v>625</v>
      </c>
      <c r="AK21" s="208" t="s">
        <v>624</v>
      </c>
      <c r="AL21" s="209"/>
      <c r="AM21" s="209"/>
      <c r="AN21" s="209"/>
      <c r="AO21" s="209"/>
      <c r="AP21" s="210"/>
      <c r="AQ21" s="6"/>
      <c r="AR21" s="6"/>
      <c r="AS21" s="14" t="s">
        <v>665</v>
      </c>
      <c r="AT21" s="147" t="s">
        <v>640</v>
      </c>
      <c r="AU21" s="147" t="s">
        <v>646</v>
      </c>
      <c r="AV21" s="147" t="s">
        <v>642</v>
      </c>
      <c r="AW21" s="147" t="s">
        <v>625</v>
      </c>
      <c r="AX21" s="6"/>
    </row>
    <row r="22" spans="1:50" s="8" customFormat="1" ht="45" x14ac:dyDescent="0.25">
      <c r="A22" s="11">
        <v>551473</v>
      </c>
      <c r="B22" s="6" t="s">
        <v>242</v>
      </c>
      <c r="C22" s="6" t="s">
        <v>70</v>
      </c>
      <c r="D22" s="11">
        <v>271</v>
      </c>
      <c r="E22" s="9">
        <v>295</v>
      </c>
      <c r="F22" s="140"/>
      <c r="G22" s="11">
        <v>15787</v>
      </c>
      <c r="H22" s="11">
        <v>10604</v>
      </c>
      <c r="I22" s="140" t="s">
        <v>640</v>
      </c>
      <c r="J22" s="140" t="s">
        <v>646</v>
      </c>
      <c r="K22" s="140" t="s">
        <v>723</v>
      </c>
      <c r="L22" s="6"/>
      <c r="M22" s="11">
        <v>13738</v>
      </c>
      <c r="N22" s="11">
        <v>12791</v>
      </c>
      <c r="O22" s="140" t="s">
        <v>640</v>
      </c>
      <c r="P22" s="140" t="s">
        <v>646</v>
      </c>
      <c r="Q22" s="140" t="s">
        <v>723</v>
      </c>
      <c r="R22" s="6" t="s">
        <v>1158</v>
      </c>
      <c r="S22" s="11">
        <v>3546</v>
      </c>
      <c r="T22" s="11">
        <v>147</v>
      </c>
      <c r="U22" s="140" t="s">
        <v>640</v>
      </c>
      <c r="V22" s="140" t="s">
        <v>646</v>
      </c>
      <c r="W22" s="14" t="s">
        <v>641</v>
      </c>
      <c r="X22" s="140" t="s">
        <v>625</v>
      </c>
      <c r="Y22" s="11">
        <v>839</v>
      </c>
      <c r="Z22" s="6"/>
      <c r="AA22" s="140" t="s">
        <v>640</v>
      </c>
      <c r="AB22" s="140" t="s">
        <v>646</v>
      </c>
      <c r="AC22" s="140" t="s">
        <v>723</v>
      </c>
      <c r="AD22" s="140" t="s">
        <v>625</v>
      </c>
      <c r="AE22" s="11">
        <v>1797</v>
      </c>
      <c r="AF22" s="6"/>
      <c r="AG22" s="140" t="s">
        <v>640</v>
      </c>
      <c r="AH22" s="140" t="s">
        <v>646</v>
      </c>
      <c r="AI22" s="140" t="s">
        <v>723</v>
      </c>
      <c r="AJ22" s="140" t="s">
        <v>625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14" t="s">
        <v>679</v>
      </c>
      <c r="AT22" s="140" t="s">
        <v>640</v>
      </c>
      <c r="AU22" s="140" t="s">
        <v>646</v>
      </c>
      <c r="AV22" s="140" t="s">
        <v>642</v>
      </c>
      <c r="AW22" s="140" t="s">
        <v>625</v>
      </c>
      <c r="AX22" s="31" t="s">
        <v>1159</v>
      </c>
    </row>
    <row r="23" spans="1:50" s="8" customFormat="1" ht="43.9" customHeight="1" x14ac:dyDescent="0.25">
      <c r="A23" s="11">
        <v>551627</v>
      </c>
      <c r="B23" s="6" t="s">
        <v>383</v>
      </c>
      <c r="C23" s="6" t="s">
        <v>70</v>
      </c>
      <c r="D23" s="11">
        <v>326</v>
      </c>
      <c r="E23" s="9">
        <v>340</v>
      </c>
      <c r="F23" s="158"/>
      <c r="G23" s="11">
        <v>6437</v>
      </c>
      <c r="H23" s="11">
        <v>4000</v>
      </c>
      <c r="I23" s="158" t="s">
        <v>640</v>
      </c>
      <c r="J23" s="158" t="s">
        <v>646</v>
      </c>
      <c r="K23" s="158" t="s">
        <v>723</v>
      </c>
      <c r="L23" s="158"/>
      <c r="M23" s="11">
        <v>15515</v>
      </c>
      <c r="N23" s="11">
        <v>14501</v>
      </c>
      <c r="O23" s="158" t="s">
        <v>640</v>
      </c>
      <c r="P23" s="158" t="s">
        <v>646</v>
      </c>
      <c r="Q23" s="158" t="s">
        <v>723</v>
      </c>
      <c r="R23" s="6"/>
      <c r="S23" s="11">
        <v>2715</v>
      </c>
      <c r="T23" s="11">
        <v>0</v>
      </c>
      <c r="U23" s="158" t="s">
        <v>640</v>
      </c>
      <c r="V23" s="158" t="s">
        <v>646</v>
      </c>
      <c r="W23" s="14" t="s">
        <v>641</v>
      </c>
      <c r="X23" s="158" t="s">
        <v>625</v>
      </c>
      <c r="Y23" s="6"/>
      <c r="Z23" s="6"/>
      <c r="AA23" s="158" t="s">
        <v>640</v>
      </c>
      <c r="AB23" s="158" t="s">
        <v>646</v>
      </c>
      <c r="AC23" s="158" t="s">
        <v>723</v>
      </c>
      <c r="AD23" s="158" t="s">
        <v>1229</v>
      </c>
      <c r="AE23" s="11">
        <v>3290</v>
      </c>
      <c r="AF23" s="6"/>
      <c r="AG23" s="158" t="s">
        <v>640</v>
      </c>
      <c r="AH23" s="158" t="s">
        <v>646</v>
      </c>
      <c r="AI23" s="158" t="s">
        <v>723</v>
      </c>
      <c r="AJ23" s="158" t="s">
        <v>625</v>
      </c>
      <c r="AK23" s="214" t="s">
        <v>624</v>
      </c>
      <c r="AL23" s="214"/>
      <c r="AM23" s="214"/>
      <c r="AN23" s="214"/>
      <c r="AO23" s="214"/>
      <c r="AP23" s="214"/>
      <c r="AQ23" s="6"/>
      <c r="AR23" s="6"/>
      <c r="AS23" s="14" t="s">
        <v>679</v>
      </c>
      <c r="AT23" s="158" t="s">
        <v>640</v>
      </c>
      <c r="AU23" s="158" t="s">
        <v>646</v>
      </c>
      <c r="AV23" s="158" t="s">
        <v>642</v>
      </c>
      <c r="AW23" s="158" t="s">
        <v>625</v>
      </c>
      <c r="AX23" s="6"/>
    </row>
    <row r="24" spans="1:50" s="8" customFormat="1" ht="180" x14ac:dyDescent="0.25">
      <c r="A24" s="11">
        <v>551716</v>
      </c>
      <c r="B24" s="6" t="s">
        <v>232</v>
      </c>
      <c r="C24" s="6" t="s">
        <v>70</v>
      </c>
      <c r="D24" s="11">
        <v>1242</v>
      </c>
      <c r="E24" s="9">
        <v>532</v>
      </c>
      <c r="F24" s="65" t="s">
        <v>621</v>
      </c>
      <c r="G24" s="11">
        <v>15859</v>
      </c>
      <c r="H24" s="11">
        <v>6864</v>
      </c>
      <c r="I24" s="14" t="s">
        <v>673</v>
      </c>
      <c r="J24" s="65" t="s">
        <v>621</v>
      </c>
      <c r="K24" s="65" t="s">
        <v>723</v>
      </c>
      <c r="L24" s="65"/>
      <c r="M24" s="11">
        <v>24954</v>
      </c>
      <c r="N24" s="11">
        <v>23276.700000000012</v>
      </c>
      <c r="O24" s="65" t="s">
        <v>640</v>
      </c>
      <c r="P24" s="65" t="s">
        <v>646</v>
      </c>
      <c r="Q24" s="65" t="s">
        <v>723</v>
      </c>
      <c r="R24" s="31" t="s">
        <v>636</v>
      </c>
      <c r="S24" s="11">
        <v>10583</v>
      </c>
      <c r="T24" s="11">
        <v>554</v>
      </c>
      <c r="U24" s="14" t="s">
        <v>667</v>
      </c>
      <c r="V24" s="65" t="s">
        <v>646</v>
      </c>
      <c r="W24" s="14" t="s">
        <v>641</v>
      </c>
      <c r="X24" s="65" t="s">
        <v>625</v>
      </c>
      <c r="Y24" s="11">
        <v>0</v>
      </c>
      <c r="Z24" s="6"/>
      <c r="AA24" s="14" t="s">
        <v>677</v>
      </c>
      <c r="AB24" s="65" t="s">
        <v>621</v>
      </c>
      <c r="AC24" s="65" t="s">
        <v>723</v>
      </c>
      <c r="AD24" s="14" t="s">
        <v>630</v>
      </c>
      <c r="AE24" s="11">
        <v>0</v>
      </c>
      <c r="AF24" s="6"/>
      <c r="AG24" s="14" t="s">
        <v>676</v>
      </c>
      <c r="AH24" s="65" t="s">
        <v>621</v>
      </c>
      <c r="AI24" s="65" t="s">
        <v>723</v>
      </c>
      <c r="AJ24" s="14" t="s">
        <v>716</v>
      </c>
      <c r="AK24" s="214" t="s">
        <v>624</v>
      </c>
      <c r="AL24" s="214"/>
      <c r="AM24" s="214"/>
      <c r="AN24" s="214"/>
      <c r="AO24" s="214"/>
      <c r="AP24" s="214"/>
      <c r="AQ24" s="6"/>
      <c r="AR24" s="6"/>
      <c r="AS24" s="14" t="s">
        <v>679</v>
      </c>
      <c r="AT24" s="65" t="s">
        <v>640</v>
      </c>
      <c r="AU24" s="65" t="s">
        <v>646</v>
      </c>
      <c r="AV24" s="65" t="s">
        <v>642</v>
      </c>
      <c r="AW24" s="65" t="s">
        <v>625</v>
      </c>
      <c r="AX24" s="31" t="s">
        <v>674</v>
      </c>
    </row>
    <row r="25" spans="1:50" s="8" customFormat="1" ht="60" x14ac:dyDescent="0.25">
      <c r="A25" s="11">
        <v>551830</v>
      </c>
      <c r="B25" s="6" t="s">
        <v>312</v>
      </c>
      <c r="C25" s="6" t="s">
        <v>70</v>
      </c>
      <c r="D25" s="11">
        <v>319</v>
      </c>
      <c r="E25" s="9">
        <v>329</v>
      </c>
      <c r="F25" s="156"/>
      <c r="G25" s="11">
        <v>3774</v>
      </c>
      <c r="H25" s="11">
        <v>911</v>
      </c>
      <c r="I25" s="156" t="s">
        <v>640</v>
      </c>
      <c r="J25" s="156" t="s">
        <v>646</v>
      </c>
      <c r="K25" s="156" t="s">
        <v>723</v>
      </c>
      <c r="L25" s="156"/>
      <c r="M25" s="11">
        <v>17490</v>
      </c>
      <c r="N25" s="11">
        <v>15192</v>
      </c>
      <c r="O25" s="156" t="s">
        <v>640</v>
      </c>
      <c r="P25" s="156" t="s">
        <v>646</v>
      </c>
      <c r="Q25" s="156" t="s">
        <v>723</v>
      </c>
      <c r="R25" s="6"/>
      <c r="S25" s="11">
        <v>3442</v>
      </c>
      <c r="T25" s="11">
        <v>111</v>
      </c>
      <c r="U25" s="156" t="s">
        <v>640</v>
      </c>
      <c r="V25" s="156" t="s">
        <v>646</v>
      </c>
      <c r="W25" s="14" t="s">
        <v>641</v>
      </c>
      <c r="X25" s="156" t="s">
        <v>625</v>
      </c>
      <c r="Y25" s="11">
        <v>0</v>
      </c>
      <c r="Z25" s="6"/>
      <c r="AA25" s="156" t="s">
        <v>640</v>
      </c>
      <c r="AB25" s="156" t="s">
        <v>646</v>
      </c>
      <c r="AC25" s="208" t="s">
        <v>628</v>
      </c>
      <c r="AD25" s="210"/>
      <c r="AE25" s="11">
        <v>4982</v>
      </c>
      <c r="AF25" s="6"/>
      <c r="AG25" s="156" t="s">
        <v>640</v>
      </c>
      <c r="AH25" s="156" t="s">
        <v>646</v>
      </c>
      <c r="AI25" s="156" t="s">
        <v>723</v>
      </c>
      <c r="AJ25" s="156" t="s">
        <v>625</v>
      </c>
      <c r="AK25" s="208" t="s">
        <v>624</v>
      </c>
      <c r="AL25" s="209"/>
      <c r="AM25" s="209"/>
      <c r="AN25" s="209"/>
      <c r="AO25" s="209"/>
      <c r="AP25" s="210"/>
      <c r="AQ25" s="6"/>
      <c r="AR25" s="6"/>
      <c r="AS25" s="14" t="s">
        <v>1156</v>
      </c>
      <c r="AT25" s="156" t="s">
        <v>640</v>
      </c>
      <c r="AU25" s="156" t="s">
        <v>646</v>
      </c>
      <c r="AV25" s="156" t="s">
        <v>642</v>
      </c>
      <c r="AW25" s="156" t="s">
        <v>625</v>
      </c>
      <c r="AX25" s="31" t="s">
        <v>1211</v>
      </c>
    </row>
    <row r="26" spans="1:50" s="8" customFormat="1" ht="56.25" customHeight="1" x14ac:dyDescent="0.25">
      <c r="A26" s="11">
        <v>536598</v>
      </c>
      <c r="B26" s="6" t="s">
        <v>100</v>
      </c>
      <c r="C26" s="6" t="s">
        <v>70</v>
      </c>
      <c r="D26" s="11">
        <v>242</v>
      </c>
      <c r="E26" s="9">
        <v>272</v>
      </c>
      <c r="F26" s="140"/>
      <c r="G26" s="11">
        <v>5661</v>
      </c>
      <c r="H26" s="11">
        <v>1535</v>
      </c>
      <c r="I26" s="140" t="s">
        <v>640</v>
      </c>
      <c r="J26" s="140" t="s">
        <v>646</v>
      </c>
      <c r="K26" s="140" t="s">
        <v>723</v>
      </c>
      <c r="L26" s="140"/>
      <c r="M26" s="11">
        <v>11236</v>
      </c>
      <c r="N26" s="11">
        <v>10138</v>
      </c>
      <c r="O26" s="140" t="s">
        <v>640</v>
      </c>
      <c r="P26" s="140" t="s">
        <v>646</v>
      </c>
      <c r="Q26" s="140" t="s">
        <v>723</v>
      </c>
      <c r="R26" s="6"/>
      <c r="S26" s="11">
        <v>3733</v>
      </c>
      <c r="T26" s="11">
        <v>0</v>
      </c>
      <c r="U26" s="140" t="s">
        <v>640</v>
      </c>
      <c r="V26" s="140" t="s">
        <v>646</v>
      </c>
      <c r="W26" s="14" t="s">
        <v>641</v>
      </c>
      <c r="X26" s="140" t="s">
        <v>625</v>
      </c>
      <c r="Y26" s="11">
        <v>5102</v>
      </c>
      <c r="Z26" s="6"/>
      <c r="AA26" s="140" t="s">
        <v>640</v>
      </c>
      <c r="AB26" s="140" t="s">
        <v>646</v>
      </c>
      <c r="AC26" s="140" t="s">
        <v>723</v>
      </c>
      <c r="AD26" s="140" t="s">
        <v>625</v>
      </c>
      <c r="AE26" s="11">
        <v>2169</v>
      </c>
      <c r="AF26" s="6"/>
      <c r="AG26" s="140" t="s">
        <v>640</v>
      </c>
      <c r="AH26" s="140" t="s">
        <v>646</v>
      </c>
      <c r="AI26" s="140" t="s">
        <v>723</v>
      </c>
      <c r="AJ26" s="14" t="s">
        <v>907</v>
      </c>
      <c r="AK26" s="214" t="s">
        <v>624</v>
      </c>
      <c r="AL26" s="214"/>
      <c r="AM26" s="214"/>
      <c r="AN26" s="214"/>
      <c r="AO26" s="214"/>
      <c r="AP26" s="214"/>
      <c r="AQ26" s="6"/>
      <c r="AR26" s="6"/>
      <c r="AS26" s="14" t="s">
        <v>675</v>
      </c>
      <c r="AT26" s="140" t="s">
        <v>640</v>
      </c>
      <c r="AU26" s="140" t="s">
        <v>646</v>
      </c>
      <c r="AV26" s="140" t="s">
        <v>642</v>
      </c>
      <c r="AW26" s="140" t="s">
        <v>625</v>
      </c>
      <c r="AX26" s="6" t="s">
        <v>1144</v>
      </c>
    </row>
    <row r="27" spans="1:50" s="8" customFormat="1" ht="45" x14ac:dyDescent="0.25">
      <c r="A27" s="11">
        <v>551937</v>
      </c>
      <c r="B27" s="6" t="s">
        <v>156</v>
      </c>
      <c r="C27" s="6" t="s">
        <v>70</v>
      </c>
      <c r="D27" s="11">
        <v>107</v>
      </c>
      <c r="E27" s="9">
        <v>105</v>
      </c>
      <c r="F27" s="63"/>
      <c r="G27" s="11">
        <v>4237</v>
      </c>
      <c r="H27" s="11">
        <v>3609</v>
      </c>
      <c r="I27" s="63" t="s">
        <v>640</v>
      </c>
      <c r="J27" s="63" t="s">
        <v>646</v>
      </c>
      <c r="K27" s="63" t="s">
        <v>723</v>
      </c>
      <c r="L27" s="63"/>
      <c r="M27" s="11">
        <v>14204</v>
      </c>
      <c r="N27" s="11">
        <v>14107</v>
      </c>
      <c r="O27" s="63" t="s">
        <v>640</v>
      </c>
      <c r="P27" s="63" t="s">
        <v>646</v>
      </c>
      <c r="Q27" s="63" t="s">
        <v>723</v>
      </c>
      <c r="R27" s="31" t="s">
        <v>869</v>
      </c>
      <c r="S27" s="11">
        <v>745</v>
      </c>
      <c r="T27" s="11">
        <v>0</v>
      </c>
      <c r="U27" s="63" t="s">
        <v>640</v>
      </c>
      <c r="V27" s="63" t="s">
        <v>646</v>
      </c>
      <c r="W27" s="14" t="s">
        <v>641</v>
      </c>
      <c r="X27" s="63" t="s">
        <v>625</v>
      </c>
      <c r="Y27" s="11">
        <v>0</v>
      </c>
      <c r="Z27" s="6"/>
      <c r="AA27" s="63" t="s">
        <v>640</v>
      </c>
      <c r="AB27" s="63" t="s">
        <v>646</v>
      </c>
      <c r="AC27" s="208" t="s">
        <v>628</v>
      </c>
      <c r="AD27" s="210"/>
      <c r="AE27" s="11">
        <v>1815</v>
      </c>
      <c r="AF27" s="6"/>
      <c r="AG27" s="63" t="s">
        <v>640</v>
      </c>
      <c r="AH27" s="63" t="s">
        <v>646</v>
      </c>
      <c r="AI27" s="63" t="s">
        <v>723</v>
      </c>
      <c r="AJ27" s="63" t="s">
        <v>625</v>
      </c>
      <c r="AK27" s="208" t="s">
        <v>624</v>
      </c>
      <c r="AL27" s="209"/>
      <c r="AM27" s="209"/>
      <c r="AN27" s="209"/>
      <c r="AO27" s="209"/>
      <c r="AP27" s="210"/>
      <c r="AQ27" s="6"/>
      <c r="AR27" s="6"/>
      <c r="AS27" s="14" t="s">
        <v>870</v>
      </c>
      <c r="AT27" s="63" t="s">
        <v>640</v>
      </c>
      <c r="AU27" s="63" t="s">
        <v>646</v>
      </c>
      <c r="AV27" s="63" t="s">
        <v>642</v>
      </c>
      <c r="AW27" s="63" t="s">
        <v>625</v>
      </c>
      <c r="AX27" s="6"/>
    </row>
    <row r="28" spans="1:50" s="8" customFormat="1" ht="30" x14ac:dyDescent="0.25">
      <c r="A28" s="11">
        <v>536890</v>
      </c>
      <c r="B28" s="6" t="s">
        <v>54</v>
      </c>
      <c r="C28" s="6" t="s">
        <v>70</v>
      </c>
      <c r="D28" s="11">
        <v>118</v>
      </c>
      <c r="E28" s="9">
        <v>126</v>
      </c>
      <c r="F28" s="75"/>
      <c r="G28" s="11">
        <v>5419</v>
      </c>
      <c r="H28" s="11">
        <v>3859</v>
      </c>
      <c r="I28" s="75" t="s">
        <v>640</v>
      </c>
      <c r="J28" s="75" t="s">
        <v>646</v>
      </c>
      <c r="K28" s="75" t="s">
        <v>723</v>
      </c>
      <c r="L28" s="75"/>
      <c r="M28" s="11">
        <v>11967</v>
      </c>
      <c r="N28" s="11">
        <v>11185</v>
      </c>
      <c r="O28" s="75" t="s">
        <v>640</v>
      </c>
      <c r="P28" s="75" t="s">
        <v>646</v>
      </c>
      <c r="Q28" s="75" t="s">
        <v>723</v>
      </c>
      <c r="R28" s="6"/>
      <c r="S28" s="11">
        <v>1224</v>
      </c>
      <c r="T28" s="11">
        <v>0</v>
      </c>
      <c r="U28" s="75" t="s">
        <v>640</v>
      </c>
      <c r="V28" s="75" t="s">
        <v>646</v>
      </c>
      <c r="W28" s="14" t="s">
        <v>641</v>
      </c>
      <c r="X28" s="75" t="s">
        <v>625</v>
      </c>
      <c r="Y28" s="11">
        <v>0</v>
      </c>
      <c r="Z28" s="6"/>
      <c r="AA28" s="75" t="s">
        <v>640</v>
      </c>
      <c r="AB28" s="75" t="s">
        <v>646</v>
      </c>
      <c r="AC28" s="208" t="s">
        <v>628</v>
      </c>
      <c r="AD28" s="210"/>
      <c r="AE28" s="11">
        <v>2400</v>
      </c>
      <c r="AF28" s="6"/>
      <c r="AG28" s="75" t="s">
        <v>640</v>
      </c>
      <c r="AH28" s="75" t="s">
        <v>646</v>
      </c>
      <c r="AI28" s="75" t="s">
        <v>723</v>
      </c>
      <c r="AJ28" s="75" t="s">
        <v>625</v>
      </c>
      <c r="AK28" s="208" t="s">
        <v>624</v>
      </c>
      <c r="AL28" s="209"/>
      <c r="AM28" s="209"/>
      <c r="AN28" s="209"/>
      <c r="AO28" s="209"/>
      <c r="AP28" s="210"/>
      <c r="AR28" s="6"/>
      <c r="AS28" s="14" t="s">
        <v>665</v>
      </c>
      <c r="AT28" s="75" t="s">
        <v>640</v>
      </c>
      <c r="AU28" s="75" t="s">
        <v>646</v>
      </c>
      <c r="AV28" s="75" t="s">
        <v>642</v>
      </c>
      <c r="AW28" s="75" t="s">
        <v>625</v>
      </c>
      <c r="AX28" s="6" t="s">
        <v>921</v>
      </c>
    </row>
    <row r="29" spans="1:50" s="8" customFormat="1" ht="45" x14ac:dyDescent="0.25">
      <c r="A29" s="11">
        <v>551988</v>
      </c>
      <c r="B29" s="6" t="s">
        <v>169</v>
      </c>
      <c r="C29" s="6" t="s">
        <v>70</v>
      </c>
      <c r="D29" s="11">
        <v>331</v>
      </c>
      <c r="E29" s="9">
        <v>343</v>
      </c>
      <c r="F29" s="65" t="s">
        <v>621</v>
      </c>
      <c r="G29" s="11">
        <v>6594</v>
      </c>
      <c r="H29" s="11">
        <v>4679</v>
      </c>
      <c r="I29" s="14" t="s">
        <v>678</v>
      </c>
      <c r="J29" s="65" t="s">
        <v>646</v>
      </c>
      <c r="K29" s="14" t="s">
        <v>734</v>
      </c>
      <c r="L29" s="65"/>
      <c r="M29" s="11">
        <v>4533</v>
      </c>
      <c r="N29" s="11">
        <v>3657</v>
      </c>
      <c r="O29" s="14" t="s">
        <v>678</v>
      </c>
      <c r="P29" s="65" t="s">
        <v>646</v>
      </c>
      <c r="Q29" s="14" t="s">
        <v>734</v>
      </c>
      <c r="R29" s="31" t="s">
        <v>735</v>
      </c>
      <c r="S29" s="11">
        <v>2091</v>
      </c>
      <c r="T29" s="11">
        <v>61</v>
      </c>
      <c r="U29" s="65" t="s">
        <v>640</v>
      </c>
      <c r="V29" s="65" t="s">
        <v>646</v>
      </c>
      <c r="W29" s="14" t="s">
        <v>641</v>
      </c>
      <c r="X29" s="65" t="s">
        <v>625</v>
      </c>
      <c r="Y29" s="11">
        <v>0</v>
      </c>
      <c r="Z29" s="6"/>
      <c r="AA29" s="65" t="s">
        <v>640</v>
      </c>
      <c r="AB29" s="65" t="s">
        <v>646</v>
      </c>
      <c r="AC29" s="208" t="s">
        <v>628</v>
      </c>
      <c r="AD29" s="210"/>
      <c r="AE29" s="11">
        <v>1578</v>
      </c>
      <c r="AF29" s="6"/>
      <c r="AG29" s="65" t="s">
        <v>640</v>
      </c>
      <c r="AH29" s="65" t="s">
        <v>646</v>
      </c>
      <c r="AI29" s="65" t="s">
        <v>723</v>
      </c>
      <c r="AJ29" s="14" t="s">
        <v>684</v>
      </c>
      <c r="AK29" s="214" t="s">
        <v>624</v>
      </c>
      <c r="AL29" s="214"/>
      <c r="AM29" s="214"/>
      <c r="AN29" s="214"/>
      <c r="AO29" s="214"/>
      <c r="AP29" s="214"/>
      <c r="AQ29" s="6"/>
      <c r="AR29" s="6"/>
      <c r="AS29" s="14" t="s">
        <v>675</v>
      </c>
      <c r="AT29" s="65" t="s">
        <v>640</v>
      </c>
      <c r="AU29" s="65" t="s">
        <v>646</v>
      </c>
      <c r="AV29" s="65" t="s">
        <v>642</v>
      </c>
      <c r="AW29" s="65" t="s">
        <v>625</v>
      </c>
      <c r="AX29" s="6" t="s">
        <v>914</v>
      </c>
    </row>
  </sheetData>
  <mergeCells count="33">
    <mergeCell ref="AK24:AP24"/>
    <mergeCell ref="AK26:AP26"/>
    <mergeCell ref="AK22:AP22"/>
    <mergeCell ref="AK21:AP21"/>
    <mergeCell ref="AK25:AP25"/>
    <mergeCell ref="AV18:AW18"/>
    <mergeCell ref="AC18:AD18"/>
    <mergeCell ref="AK14:AP14"/>
    <mergeCell ref="AK18:AP18"/>
    <mergeCell ref="AK20:AP20"/>
    <mergeCell ref="AC7:AD7"/>
    <mergeCell ref="AK8:AP8"/>
    <mergeCell ref="AK5:AP5"/>
    <mergeCell ref="AK29:AP29"/>
    <mergeCell ref="AC27:AD27"/>
    <mergeCell ref="AC14:AD14"/>
    <mergeCell ref="AC12:AD12"/>
    <mergeCell ref="AK27:AP27"/>
    <mergeCell ref="AC29:AD29"/>
    <mergeCell ref="AK19:AP19"/>
    <mergeCell ref="AK17:AP17"/>
    <mergeCell ref="AK7:AP7"/>
    <mergeCell ref="AK23:AP23"/>
    <mergeCell ref="AC25:AD25"/>
    <mergeCell ref="AC28:AD28"/>
    <mergeCell ref="AK28:AP28"/>
    <mergeCell ref="AK12:AP12"/>
    <mergeCell ref="AK11:AP11"/>
    <mergeCell ref="AK16:AP16"/>
    <mergeCell ref="AK9:AP9"/>
    <mergeCell ref="AK13:AP13"/>
    <mergeCell ref="AK10:AP10"/>
    <mergeCell ref="AK15:AP1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DD3A-44B5-41AD-AC95-1E4BF83C7176}">
  <dimension ref="A1:AX82"/>
  <sheetViews>
    <sheetView topLeftCell="O1" zoomScale="78" zoomScaleNormal="78" workbookViewId="0">
      <pane ySplit="1" topLeftCell="A26" activePane="bottomLeft" state="frozen"/>
      <selection pane="bottomLeft" activeCell="AF47" sqref="AF47"/>
    </sheetView>
  </sheetViews>
  <sheetFormatPr defaultRowHeight="15" x14ac:dyDescent="0.25"/>
  <cols>
    <col min="2" max="2" width="32.28515625" customWidth="1"/>
    <col min="3" max="3" width="18.140625" customWidth="1"/>
    <col min="4" max="4" width="14.28515625" bestFit="1" customWidth="1"/>
    <col min="5" max="5" width="14.28515625" customWidth="1"/>
    <col min="6" max="6" width="12.5703125" bestFit="1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29" width="15.7109375" customWidth="1"/>
    <col min="30" max="30" width="16.85546875" customWidth="1"/>
    <col min="31" max="35" width="15.7109375" customWidth="1"/>
    <col min="36" max="36" width="18" customWidth="1"/>
    <col min="37" max="49" width="15.7109375" customWidth="1"/>
    <col min="50" max="50" width="156.85546875" bestFit="1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1055</v>
      </c>
      <c r="G1" s="202" t="s">
        <v>5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4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204"/>
    </row>
    <row r="3" spans="1:50" ht="30" x14ac:dyDescent="0.25">
      <c r="A3" s="199"/>
      <c r="B3" s="199"/>
      <c r="C3" s="199"/>
      <c r="D3" s="199"/>
      <c r="E3" s="204"/>
      <c r="F3" s="199"/>
      <c r="G3" s="18" t="s">
        <v>7</v>
      </c>
      <c r="H3" s="18" t="s">
        <v>9</v>
      </c>
      <c r="I3" s="18" t="s">
        <v>639</v>
      </c>
      <c r="J3" s="18" t="s">
        <v>722</v>
      </c>
      <c r="K3" s="18" t="s">
        <v>638</v>
      </c>
      <c r="L3" s="18" t="s">
        <v>623</v>
      </c>
      <c r="M3" s="18" t="s">
        <v>7</v>
      </c>
      <c r="N3" s="18" t="s">
        <v>9</v>
      </c>
      <c r="O3" s="18" t="s">
        <v>639</v>
      </c>
      <c r="P3" s="18" t="s">
        <v>722</v>
      </c>
      <c r="Q3" s="18" t="s">
        <v>638</v>
      </c>
      <c r="R3" s="18" t="s">
        <v>623</v>
      </c>
      <c r="S3" s="18" t="s">
        <v>7</v>
      </c>
      <c r="T3" s="18" t="s">
        <v>9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204"/>
    </row>
    <row r="4" spans="1:50" s="4" customFormat="1" x14ac:dyDescent="0.25">
      <c r="A4" s="2">
        <v>535826</v>
      </c>
      <c r="B4" s="9" t="s">
        <v>117</v>
      </c>
      <c r="C4" s="2" t="s">
        <v>201</v>
      </c>
      <c r="D4" s="2">
        <v>979</v>
      </c>
      <c r="E4" s="2">
        <v>520</v>
      </c>
      <c r="F4" s="35"/>
      <c r="G4" s="12"/>
      <c r="H4" s="12"/>
      <c r="I4" s="35"/>
      <c r="J4" s="35"/>
      <c r="K4" s="35"/>
      <c r="L4" s="35"/>
      <c r="M4" s="12"/>
      <c r="N4" s="12"/>
      <c r="O4" s="35"/>
      <c r="P4" s="35"/>
      <c r="Q4" s="35"/>
      <c r="R4" s="35"/>
      <c r="S4" s="12"/>
      <c r="T4" s="12"/>
      <c r="U4" s="35"/>
      <c r="V4" s="35"/>
      <c r="W4" s="35"/>
      <c r="X4" s="35"/>
      <c r="Y4" s="12"/>
      <c r="Z4" s="12"/>
      <c r="AA4" s="12"/>
      <c r="AB4" s="12"/>
      <c r="AC4" s="35"/>
      <c r="AD4" s="35"/>
      <c r="AE4" s="12"/>
      <c r="AF4" s="12"/>
      <c r="AG4" s="12"/>
      <c r="AH4" s="12"/>
      <c r="AI4" s="35"/>
      <c r="AJ4" s="35"/>
      <c r="AK4" s="12"/>
      <c r="AL4" s="12"/>
      <c r="AM4" s="12"/>
      <c r="AN4" s="12"/>
      <c r="AO4" s="35"/>
      <c r="AP4" s="35"/>
      <c r="AQ4" s="12"/>
      <c r="AR4" s="12"/>
      <c r="AS4" s="12"/>
      <c r="AT4" s="12"/>
      <c r="AU4" s="12"/>
      <c r="AV4" s="35"/>
      <c r="AW4" s="35"/>
      <c r="AX4" s="2"/>
    </row>
    <row r="5" spans="1:50" s="10" customFormat="1" ht="30" x14ac:dyDescent="0.25">
      <c r="A5" s="9">
        <v>544272</v>
      </c>
      <c r="B5" s="9" t="s">
        <v>48</v>
      </c>
      <c r="C5" s="9" t="s">
        <v>201</v>
      </c>
      <c r="D5" s="9">
        <v>1603</v>
      </c>
      <c r="E5" s="2">
        <v>556</v>
      </c>
      <c r="F5" s="34" t="s">
        <v>621</v>
      </c>
      <c r="G5" s="11">
        <v>6726</v>
      </c>
      <c r="H5" s="11">
        <v>31</v>
      </c>
      <c r="I5" s="34" t="s">
        <v>640</v>
      </c>
      <c r="J5" s="34" t="s">
        <v>646</v>
      </c>
      <c r="K5" s="34" t="s">
        <v>723</v>
      </c>
      <c r="L5" s="34"/>
      <c r="M5" s="11">
        <v>752</v>
      </c>
      <c r="N5" s="11">
        <v>0</v>
      </c>
      <c r="O5" s="34" t="s">
        <v>640</v>
      </c>
      <c r="P5" s="34" t="s">
        <v>646</v>
      </c>
      <c r="Q5" s="34" t="s">
        <v>723</v>
      </c>
      <c r="R5" s="34"/>
      <c r="S5" s="11">
        <v>7625</v>
      </c>
      <c r="T5" s="11">
        <v>40</v>
      </c>
      <c r="U5" s="34" t="s">
        <v>640</v>
      </c>
      <c r="V5" s="34" t="s">
        <v>646</v>
      </c>
      <c r="W5" s="14" t="s">
        <v>641</v>
      </c>
      <c r="X5" s="34" t="s">
        <v>625</v>
      </c>
      <c r="Y5" s="11">
        <v>0</v>
      </c>
      <c r="Z5" s="11"/>
      <c r="AA5" s="34" t="s">
        <v>640</v>
      </c>
      <c r="AB5" s="34" t="s">
        <v>646</v>
      </c>
      <c r="AC5" s="34" t="s">
        <v>723</v>
      </c>
      <c r="AD5" s="34" t="s">
        <v>637</v>
      </c>
      <c r="AE5" s="11">
        <v>0</v>
      </c>
      <c r="AF5" s="11"/>
      <c r="AG5" s="34" t="s">
        <v>640</v>
      </c>
      <c r="AH5" s="34" t="s">
        <v>646</v>
      </c>
      <c r="AI5" s="34" t="s">
        <v>723</v>
      </c>
      <c r="AJ5" s="34" t="s">
        <v>637</v>
      </c>
      <c r="AK5" s="214" t="s">
        <v>624</v>
      </c>
      <c r="AL5" s="214"/>
      <c r="AM5" s="214"/>
      <c r="AN5" s="214"/>
      <c r="AO5" s="214"/>
      <c r="AP5" s="214"/>
      <c r="AQ5" s="11"/>
      <c r="AR5" s="11"/>
      <c r="AS5" s="14" t="s">
        <v>1146</v>
      </c>
      <c r="AT5" s="34" t="s">
        <v>640</v>
      </c>
      <c r="AU5" s="34" t="s">
        <v>646</v>
      </c>
      <c r="AV5" s="34" t="s">
        <v>642</v>
      </c>
      <c r="AW5" s="34" t="s">
        <v>625</v>
      </c>
      <c r="AX5" s="9" t="s">
        <v>643</v>
      </c>
    </row>
    <row r="6" spans="1:50" s="10" customFormat="1" ht="68.45" customHeight="1" x14ac:dyDescent="0.25">
      <c r="A6" s="9">
        <v>535681</v>
      </c>
      <c r="B6" s="9" t="s">
        <v>97</v>
      </c>
      <c r="C6" s="9" t="s">
        <v>201</v>
      </c>
      <c r="D6" s="9">
        <v>141</v>
      </c>
      <c r="E6" s="9">
        <v>156</v>
      </c>
      <c r="F6" s="86"/>
      <c r="G6" s="11">
        <v>13393</v>
      </c>
      <c r="H6" s="11">
        <v>3160</v>
      </c>
      <c r="I6" s="86" t="s">
        <v>640</v>
      </c>
      <c r="J6" s="86" t="s">
        <v>646</v>
      </c>
      <c r="K6" s="86" t="s">
        <v>723</v>
      </c>
      <c r="L6" s="86"/>
      <c r="M6" s="11">
        <v>2389</v>
      </c>
      <c r="N6" s="11">
        <v>1997</v>
      </c>
      <c r="O6" s="86" t="s">
        <v>640</v>
      </c>
      <c r="P6" s="86" t="s">
        <v>646</v>
      </c>
      <c r="Q6" s="86" t="s">
        <v>723</v>
      </c>
      <c r="R6" s="86"/>
      <c r="S6" s="11">
        <v>770</v>
      </c>
      <c r="T6" s="11">
        <v>0</v>
      </c>
      <c r="U6" s="86" t="s">
        <v>640</v>
      </c>
      <c r="V6" s="86" t="s">
        <v>646</v>
      </c>
      <c r="W6" s="14" t="s">
        <v>641</v>
      </c>
      <c r="X6" s="86" t="s">
        <v>625</v>
      </c>
      <c r="Y6" s="11">
        <v>0</v>
      </c>
      <c r="Z6" s="11"/>
      <c r="AA6" s="86" t="s">
        <v>640</v>
      </c>
      <c r="AB6" s="86" t="s">
        <v>646</v>
      </c>
      <c r="AC6" s="86" t="s">
        <v>723</v>
      </c>
      <c r="AD6" s="86" t="s">
        <v>637</v>
      </c>
      <c r="AE6" s="11">
        <v>488</v>
      </c>
      <c r="AF6" s="11"/>
      <c r="AG6" s="86" t="s">
        <v>640</v>
      </c>
      <c r="AH6" s="86" t="s">
        <v>646</v>
      </c>
      <c r="AI6" s="86" t="s">
        <v>723</v>
      </c>
      <c r="AJ6" s="86" t="s">
        <v>625</v>
      </c>
      <c r="AK6" s="214" t="s">
        <v>624</v>
      </c>
      <c r="AL6" s="214"/>
      <c r="AM6" s="214"/>
      <c r="AN6" s="214"/>
      <c r="AO6" s="214"/>
      <c r="AP6" s="214"/>
      <c r="AQ6" s="11"/>
      <c r="AR6" s="11"/>
      <c r="AS6" s="11"/>
      <c r="AT6" s="86" t="s">
        <v>640</v>
      </c>
      <c r="AU6" s="86" t="s">
        <v>646</v>
      </c>
      <c r="AV6" s="208" t="s">
        <v>647</v>
      </c>
      <c r="AW6" s="210"/>
      <c r="AX6" s="9"/>
    </row>
    <row r="7" spans="1:50" s="4" customFormat="1" x14ac:dyDescent="0.25">
      <c r="A7" s="2">
        <v>544299</v>
      </c>
      <c r="B7" s="9" t="s">
        <v>50</v>
      </c>
      <c r="C7" s="2" t="s">
        <v>201</v>
      </c>
      <c r="D7" s="2">
        <v>1988</v>
      </c>
      <c r="E7" s="2">
        <v>571</v>
      </c>
      <c r="F7" s="35"/>
      <c r="G7" s="12"/>
      <c r="H7" s="12"/>
      <c r="I7" s="35"/>
      <c r="J7" s="35"/>
      <c r="K7" s="35"/>
      <c r="L7" s="35"/>
      <c r="M7" s="12"/>
      <c r="N7" s="12"/>
      <c r="O7" s="35"/>
      <c r="P7" s="35"/>
      <c r="Q7" s="35"/>
      <c r="R7" s="35"/>
      <c r="S7" s="12"/>
      <c r="T7" s="12"/>
      <c r="U7" s="35"/>
      <c r="V7" s="35"/>
      <c r="W7" s="35"/>
      <c r="X7" s="35"/>
      <c r="Y7" s="12"/>
      <c r="Z7" s="12"/>
      <c r="AA7" s="12"/>
      <c r="AB7" s="12"/>
      <c r="AC7" s="35"/>
      <c r="AD7" s="35"/>
      <c r="AE7" s="12"/>
      <c r="AF7" s="12"/>
      <c r="AG7" s="12"/>
      <c r="AH7" s="12"/>
      <c r="AI7" s="35"/>
      <c r="AJ7" s="35"/>
      <c r="AK7" s="12"/>
      <c r="AL7" s="12"/>
      <c r="AM7" s="12"/>
      <c r="AN7" s="12"/>
      <c r="AO7" s="35"/>
      <c r="AP7" s="35"/>
      <c r="AQ7" s="12"/>
      <c r="AR7" s="12"/>
      <c r="AS7" s="12"/>
      <c r="AT7" s="12"/>
      <c r="AU7" s="12"/>
      <c r="AV7" s="35"/>
      <c r="AW7" s="35"/>
      <c r="AX7" s="2"/>
    </row>
    <row r="8" spans="1:50" s="4" customFormat="1" ht="30" x14ac:dyDescent="0.25">
      <c r="A8" s="2">
        <v>535401</v>
      </c>
      <c r="B8" s="9" t="s">
        <v>140</v>
      </c>
      <c r="C8" s="2" t="s">
        <v>201</v>
      </c>
      <c r="D8" s="2">
        <v>206</v>
      </c>
      <c r="E8" s="2">
        <v>238</v>
      </c>
      <c r="F8" s="35"/>
      <c r="G8" s="11">
        <v>2567</v>
      </c>
      <c r="H8" s="11">
        <v>0</v>
      </c>
      <c r="I8" s="123" t="s">
        <v>640</v>
      </c>
      <c r="J8" s="123" t="s">
        <v>646</v>
      </c>
      <c r="K8" s="123" t="s">
        <v>723</v>
      </c>
      <c r="L8" s="123"/>
      <c r="M8" s="11">
        <v>0</v>
      </c>
      <c r="N8" s="11">
        <v>0</v>
      </c>
      <c r="O8" s="123" t="s">
        <v>640</v>
      </c>
      <c r="P8" s="123" t="s">
        <v>646</v>
      </c>
      <c r="Q8" s="123" t="s">
        <v>723</v>
      </c>
      <c r="R8" s="6" t="s">
        <v>952</v>
      </c>
      <c r="S8" s="11">
        <v>2748</v>
      </c>
      <c r="T8" s="11">
        <v>0</v>
      </c>
      <c r="U8" s="123" t="s">
        <v>640</v>
      </c>
      <c r="V8" s="123" t="s">
        <v>646</v>
      </c>
      <c r="W8" s="14" t="s">
        <v>641</v>
      </c>
      <c r="X8" s="123" t="s">
        <v>625</v>
      </c>
      <c r="Y8" s="11"/>
      <c r="Z8" s="11"/>
      <c r="AA8" s="123" t="s">
        <v>640</v>
      </c>
      <c r="AB8" s="123" t="s">
        <v>646</v>
      </c>
      <c r="AC8" s="123" t="s">
        <v>723</v>
      </c>
      <c r="AD8" s="123" t="s">
        <v>637</v>
      </c>
      <c r="AE8" s="11">
        <v>1351</v>
      </c>
      <c r="AF8" s="11"/>
      <c r="AG8" s="123" t="s">
        <v>640</v>
      </c>
      <c r="AH8" s="123" t="s">
        <v>646</v>
      </c>
      <c r="AI8" s="123" t="s">
        <v>723</v>
      </c>
      <c r="AJ8" s="123" t="s">
        <v>625</v>
      </c>
      <c r="AK8" s="214" t="s">
        <v>624</v>
      </c>
      <c r="AL8" s="214"/>
      <c r="AM8" s="214"/>
      <c r="AN8" s="214"/>
      <c r="AO8" s="214"/>
      <c r="AP8" s="214"/>
      <c r="AQ8" s="11"/>
      <c r="AR8" s="11"/>
      <c r="AS8" s="14" t="s">
        <v>665</v>
      </c>
      <c r="AT8" s="123" t="s">
        <v>640</v>
      </c>
      <c r="AU8" s="123" t="s">
        <v>646</v>
      </c>
      <c r="AV8" s="123" t="s">
        <v>642</v>
      </c>
      <c r="AW8" s="123" t="s">
        <v>625</v>
      </c>
      <c r="AX8" s="2"/>
    </row>
    <row r="9" spans="1:50" s="4" customFormat="1" ht="60" x14ac:dyDescent="0.25">
      <c r="A9" s="2">
        <v>551490</v>
      </c>
      <c r="B9" s="9" t="s">
        <v>368</v>
      </c>
      <c r="C9" s="2" t="s">
        <v>201</v>
      </c>
      <c r="D9" s="2">
        <v>263</v>
      </c>
      <c r="E9" s="2">
        <v>287</v>
      </c>
      <c r="F9" s="35" t="s">
        <v>621</v>
      </c>
      <c r="G9" s="12">
        <v>2288</v>
      </c>
      <c r="H9" s="12">
        <v>867</v>
      </c>
      <c r="I9" s="35" t="s">
        <v>640</v>
      </c>
      <c r="J9" s="35" t="s">
        <v>646</v>
      </c>
      <c r="K9" s="35" t="s">
        <v>723</v>
      </c>
      <c r="L9" s="35" t="s">
        <v>649</v>
      </c>
      <c r="M9" s="12">
        <v>2484</v>
      </c>
      <c r="N9" s="12">
        <v>2034</v>
      </c>
      <c r="O9" s="35" t="s">
        <v>640</v>
      </c>
      <c r="P9" s="35" t="s">
        <v>646</v>
      </c>
      <c r="Q9" s="35" t="s">
        <v>723</v>
      </c>
      <c r="R9" s="102" t="s">
        <v>648</v>
      </c>
      <c r="S9" s="12">
        <v>1626</v>
      </c>
      <c r="T9" s="12">
        <v>200</v>
      </c>
      <c r="U9" s="19" t="s">
        <v>645</v>
      </c>
      <c r="V9" s="19" t="s">
        <v>646</v>
      </c>
      <c r="W9" s="14" t="s">
        <v>644</v>
      </c>
      <c r="X9" s="35" t="s">
        <v>625</v>
      </c>
      <c r="Y9" s="12">
        <v>0</v>
      </c>
      <c r="Z9" s="12"/>
      <c r="AA9" s="35" t="s">
        <v>640</v>
      </c>
      <c r="AB9" s="35" t="s">
        <v>646</v>
      </c>
      <c r="AC9" s="35" t="s">
        <v>723</v>
      </c>
      <c r="AD9" s="35" t="s">
        <v>637</v>
      </c>
      <c r="AE9" s="12">
        <v>0</v>
      </c>
      <c r="AF9" s="12"/>
      <c r="AG9" s="35" t="s">
        <v>640</v>
      </c>
      <c r="AH9" s="35" t="s">
        <v>646</v>
      </c>
      <c r="AI9" s="35" t="s">
        <v>723</v>
      </c>
      <c r="AJ9" s="35" t="s">
        <v>637</v>
      </c>
      <c r="AK9" s="218" t="s">
        <v>624</v>
      </c>
      <c r="AL9" s="218"/>
      <c r="AM9" s="218"/>
      <c r="AN9" s="218"/>
      <c r="AO9" s="218"/>
      <c r="AP9" s="218"/>
      <c r="AQ9" s="2"/>
      <c r="AR9" s="2"/>
      <c r="AS9" s="2"/>
      <c r="AT9" s="50" t="s">
        <v>640</v>
      </c>
      <c r="AU9" s="50" t="s">
        <v>646</v>
      </c>
      <c r="AV9" s="208" t="s">
        <v>647</v>
      </c>
      <c r="AW9" s="210"/>
      <c r="AX9" s="9"/>
    </row>
    <row r="10" spans="1:50" s="10" customFormat="1" ht="30" x14ac:dyDescent="0.25">
      <c r="A10" s="9">
        <v>536059</v>
      </c>
      <c r="B10" s="9" t="s">
        <v>192</v>
      </c>
      <c r="C10" s="9" t="s">
        <v>201</v>
      </c>
      <c r="D10" s="9">
        <v>178</v>
      </c>
      <c r="E10" s="9">
        <v>207</v>
      </c>
      <c r="F10" s="100"/>
      <c r="G10" s="11">
        <v>4073</v>
      </c>
      <c r="H10" s="11">
        <v>2585</v>
      </c>
      <c r="I10" s="100" t="s">
        <v>640</v>
      </c>
      <c r="J10" s="100" t="s">
        <v>646</v>
      </c>
      <c r="K10" s="100" t="s">
        <v>723</v>
      </c>
      <c r="L10" s="100"/>
      <c r="M10" s="11">
        <v>3587</v>
      </c>
      <c r="N10" s="11">
        <v>2919</v>
      </c>
      <c r="O10" s="100" t="s">
        <v>640</v>
      </c>
      <c r="P10" s="100" t="s">
        <v>646</v>
      </c>
      <c r="Q10" s="100" t="s">
        <v>723</v>
      </c>
      <c r="R10" s="100"/>
      <c r="S10" s="11">
        <v>1717</v>
      </c>
      <c r="T10" s="11">
        <v>179</v>
      </c>
      <c r="U10" s="100" t="s">
        <v>640</v>
      </c>
      <c r="V10" s="100" t="s">
        <v>646</v>
      </c>
      <c r="W10" s="14" t="s">
        <v>641</v>
      </c>
      <c r="X10" s="100" t="s">
        <v>625</v>
      </c>
      <c r="Y10" s="11">
        <v>0</v>
      </c>
      <c r="Z10" s="11"/>
      <c r="AA10" s="100" t="s">
        <v>640</v>
      </c>
      <c r="AB10" s="100" t="s">
        <v>646</v>
      </c>
      <c r="AC10" s="100" t="s">
        <v>723</v>
      </c>
      <c r="AD10" s="100" t="s">
        <v>637</v>
      </c>
      <c r="AE10" s="11">
        <v>1415</v>
      </c>
      <c r="AF10" s="11"/>
      <c r="AG10" s="100" t="s">
        <v>640</v>
      </c>
      <c r="AH10" s="100" t="s">
        <v>646</v>
      </c>
      <c r="AI10" s="100" t="s">
        <v>723</v>
      </c>
      <c r="AJ10" s="14" t="s">
        <v>684</v>
      </c>
      <c r="AK10" s="208" t="s">
        <v>624</v>
      </c>
      <c r="AL10" s="209"/>
      <c r="AM10" s="209"/>
      <c r="AN10" s="209"/>
      <c r="AO10" s="209"/>
      <c r="AP10" s="210"/>
      <c r="AQ10" s="11"/>
      <c r="AR10" s="11"/>
      <c r="AS10" s="14" t="s">
        <v>1146</v>
      </c>
      <c r="AT10" s="100" t="s">
        <v>640</v>
      </c>
      <c r="AU10" s="100" t="s">
        <v>646</v>
      </c>
      <c r="AV10" s="100" t="s">
        <v>642</v>
      </c>
      <c r="AW10" s="100" t="s">
        <v>625</v>
      </c>
      <c r="AX10" s="9" t="s">
        <v>1027</v>
      </c>
    </row>
    <row r="11" spans="1:50" s="10" customFormat="1" ht="30" x14ac:dyDescent="0.25">
      <c r="A11" s="9">
        <v>535541</v>
      </c>
      <c r="B11" s="9" t="s">
        <v>80</v>
      </c>
      <c r="C11" s="9" t="s">
        <v>201</v>
      </c>
      <c r="D11" s="9">
        <v>303</v>
      </c>
      <c r="E11" s="9">
        <v>316</v>
      </c>
      <c r="F11" s="148"/>
      <c r="G11" s="11">
        <v>17747</v>
      </c>
      <c r="H11" s="11">
        <v>14459</v>
      </c>
      <c r="I11" s="148" t="s">
        <v>640</v>
      </c>
      <c r="J11" s="148" t="s">
        <v>646</v>
      </c>
      <c r="K11" s="148" t="s">
        <v>723</v>
      </c>
      <c r="L11" s="148"/>
      <c r="M11" s="11">
        <v>4113</v>
      </c>
      <c r="N11" s="11">
        <v>3698</v>
      </c>
      <c r="O11" s="148" t="s">
        <v>640</v>
      </c>
      <c r="P11" s="148" t="s">
        <v>646</v>
      </c>
      <c r="Q11" s="148" t="s">
        <v>723</v>
      </c>
      <c r="R11" s="148"/>
      <c r="S11" s="11">
        <v>3644</v>
      </c>
      <c r="T11" s="11">
        <v>748</v>
      </c>
      <c r="U11" s="148" t="s">
        <v>640</v>
      </c>
      <c r="V11" s="148" t="s">
        <v>646</v>
      </c>
      <c r="W11" s="14" t="s">
        <v>641</v>
      </c>
      <c r="X11" s="148" t="s">
        <v>625</v>
      </c>
      <c r="Y11" s="11">
        <v>0</v>
      </c>
      <c r="Z11" s="11"/>
      <c r="AA11" s="148" t="s">
        <v>640</v>
      </c>
      <c r="AB11" s="148" t="s">
        <v>646</v>
      </c>
      <c r="AC11" s="148" t="s">
        <v>723</v>
      </c>
      <c r="AD11" s="148" t="s">
        <v>637</v>
      </c>
      <c r="AE11" s="11">
        <v>2419</v>
      </c>
      <c r="AF11" s="11"/>
      <c r="AG11" s="148" t="s">
        <v>640</v>
      </c>
      <c r="AH11" s="148" t="s">
        <v>646</v>
      </c>
      <c r="AI11" s="148" t="s">
        <v>723</v>
      </c>
      <c r="AJ11" s="148" t="s">
        <v>625</v>
      </c>
      <c r="AK11" s="208" t="s">
        <v>624</v>
      </c>
      <c r="AL11" s="209"/>
      <c r="AM11" s="209"/>
      <c r="AN11" s="209"/>
      <c r="AO11" s="209"/>
      <c r="AP11" s="210"/>
      <c r="AQ11" s="11"/>
      <c r="AR11" s="11"/>
      <c r="AS11" s="14" t="s">
        <v>1146</v>
      </c>
      <c r="AT11" s="148" t="s">
        <v>640</v>
      </c>
      <c r="AU11" s="148" t="s">
        <v>646</v>
      </c>
      <c r="AV11" s="148" t="s">
        <v>642</v>
      </c>
      <c r="AW11" s="148" t="s">
        <v>625</v>
      </c>
      <c r="AX11" s="9" t="s">
        <v>1121</v>
      </c>
    </row>
    <row r="12" spans="1:50" s="4" customFormat="1" ht="70.5" customHeight="1" x14ac:dyDescent="0.25">
      <c r="A12" s="2">
        <v>544329</v>
      </c>
      <c r="B12" s="2" t="s">
        <v>202</v>
      </c>
      <c r="C12" s="2" t="s">
        <v>201</v>
      </c>
      <c r="D12" s="2">
        <v>388</v>
      </c>
      <c r="E12" s="2">
        <v>384</v>
      </c>
      <c r="F12" s="167"/>
      <c r="G12" s="12">
        <v>6318</v>
      </c>
      <c r="H12" s="12">
        <v>4474</v>
      </c>
      <c r="I12" s="167" t="s">
        <v>640</v>
      </c>
      <c r="J12" s="167" t="s">
        <v>646</v>
      </c>
      <c r="K12" s="167" t="s">
        <v>723</v>
      </c>
      <c r="L12" s="167"/>
      <c r="M12" s="12">
        <v>0</v>
      </c>
      <c r="N12" s="12">
        <v>0</v>
      </c>
      <c r="O12" s="167" t="s">
        <v>640</v>
      </c>
      <c r="P12" s="167" t="s">
        <v>646</v>
      </c>
      <c r="Q12" s="167" t="s">
        <v>723</v>
      </c>
      <c r="R12" s="5" t="s">
        <v>952</v>
      </c>
      <c r="S12" s="12">
        <f>443+1018+135+13+76+128+110+104+249</f>
        <v>2276</v>
      </c>
      <c r="T12" s="12">
        <v>0</v>
      </c>
      <c r="U12" s="167" t="s">
        <v>640</v>
      </c>
      <c r="V12" s="167" t="s">
        <v>646</v>
      </c>
      <c r="W12" s="19" t="s">
        <v>641</v>
      </c>
      <c r="X12" s="167" t="s">
        <v>625</v>
      </c>
      <c r="Y12" s="12">
        <v>0</v>
      </c>
      <c r="Z12" s="12"/>
      <c r="AA12" s="167" t="s">
        <v>640</v>
      </c>
      <c r="AB12" s="167" t="s">
        <v>646</v>
      </c>
      <c r="AC12" s="167" t="s">
        <v>723</v>
      </c>
      <c r="AD12" s="167" t="s">
        <v>637</v>
      </c>
      <c r="AE12" s="12">
        <v>7109</v>
      </c>
      <c r="AF12" s="12"/>
      <c r="AG12" s="167" t="s">
        <v>640</v>
      </c>
      <c r="AH12" s="167" t="s">
        <v>646</v>
      </c>
      <c r="AI12" s="167" t="s">
        <v>723</v>
      </c>
      <c r="AJ12" s="167" t="s">
        <v>625</v>
      </c>
      <c r="AK12" s="211" t="s">
        <v>624</v>
      </c>
      <c r="AL12" s="212"/>
      <c r="AM12" s="212"/>
      <c r="AN12" s="212"/>
      <c r="AO12" s="212"/>
      <c r="AP12" s="213"/>
      <c r="AQ12" s="12"/>
      <c r="AR12" s="12"/>
      <c r="AS12" s="19" t="s">
        <v>1146</v>
      </c>
      <c r="AT12" s="167" t="s">
        <v>640</v>
      </c>
      <c r="AU12" s="167" t="s">
        <v>646</v>
      </c>
      <c r="AV12" s="167" t="s">
        <v>642</v>
      </c>
      <c r="AW12" s="167" t="s">
        <v>625</v>
      </c>
      <c r="AX12" s="2"/>
    </row>
    <row r="13" spans="1:50" s="4" customFormat="1" x14ac:dyDescent="0.25">
      <c r="A13" s="9">
        <v>544256</v>
      </c>
      <c r="B13" s="9" t="s">
        <v>201</v>
      </c>
      <c r="C13" s="2" t="s">
        <v>201</v>
      </c>
      <c r="D13" s="2">
        <v>94229</v>
      </c>
      <c r="E13" s="2">
        <v>624</v>
      </c>
      <c r="F13" s="197" t="s">
        <v>621</v>
      </c>
      <c r="G13" s="2" t="s">
        <v>622</v>
      </c>
      <c r="H13" s="2"/>
      <c r="I13" s="2"/>
      <c r="J13" s="2"/>
      <c r="K13" s="2"/>
      <c r="L13" s="2"/>
      <c r="M13" s="2" t="s">
        <v>622</v>
      </c>
      <c r="N13" s="2"/>
      <c r="O13" s="2"/>
      <c r="P13" s="2"/>
      <c r="Q13" s="2"/>
      <c r="R13" s="2"/>
      <c r="S13" s="2" t="s">
        <v>622</v>
      </c>
      <c r="T13" s="2"/>
      <c r="U13" s="2"/>
      <c r="V13" s="2"/>
      <c r="W13" s="2"/>
      <c r="X13" s="2"/>
      <c r="Y13" s="2" t="s">
        <v>622</v>
      </c>
      <c r="Z13" s="2"/>
      <c r="AA13" s="2"/>
      <c r="AB13" s="2"/>
      <c r="AC13" s="2"/>
      <c r="AD13" s="2"/>
      <c r="AE13" s="2" t="s">
        <v>622</v>
      </c>
      <c r="AF13" s="2"/>
      <c r="AG13" s="2"/>
      <c r="AH13" s="2"/>
      <c r="AI13" s="2"/>
      <c r="AJ13" s="2"/>
      <c r="AK13" s="2" t="s">
        <v>622</v>
      </c>
      <c r="AL13" s="2"/>
      <c r="AM13" s="2"/>
      <c r="AN13" s="2"/>
      <c r="AO13" s="2"/>
      <c r="AP13" s="2"/>
      <c r="AQ13" s="2" t="s">
        <v>622</v>
      </c>
      <c r="AR13" s="2"/>
      <c r="AS13" s="2"/>
      <c r="AT13" s="2"/>
      <c r="AU13" s="2"/>
      <c r="AV13" s="2"/>
      <c r="AW13" s="2"/>
      <c r="AX13" s="2"/>
    </row>
    <row r="14" spans="1:50" s="10" customFormat="1" ht="79.5" customHeight="1" x14ac:dyDescent="0.25">
      <c r="A14" s="9">
        <v>535249</v>
      </c>
      <c r="B14" s="9" t="s">
        <v>113</v>
      </c>
      <c r="C14" s="9" t="s">
        <v>201</v>
      </c>
      <c r="D14" s="9">
        <v>345</v>
      </c>
      <c r="E14" s="9">
        <v>355</v>
      </c>
      <c r="F14" s="158"/>
      <c r="G14" s="11">
        <v>8239</v>
      </c>
      <c r="H14" s="11">
        <v>2631</v>
      </c>
      <c r="I14" s="158" t="s">
        <v>640</v>
      </c>
      <c r="J14" s="158" t="s">
        <v>646</v>
      </c>
      <c r="K14" s="158" t="s">
        <v>723</v>
      </c>
      <c r="L14" s="158"/>
      <c r="M14" s="11">
        <v>3139</v>
      </c>
      <c r="N14" s="11">
        <v>2861</v>
      </c>
      <c r="O14" s="158" t="s">
        <v>640</v>
      </c>
      <c r="P14" s="158" t="s">
        <v>646</v>
      </c>
      <c r="Q14" s="158" t="s">
        <v>723</v>
      </c>
      <c r="R14" s="158"/>
      <c r="S14" s="11">
        <v>2098</v>
      </c>
      <c r="T14" s="11">
        <v>0</v>
      </c>
      <c r="U14" s="158" t="s">
        <v>640</v>
      </c>
      <c r="V14" s="158" t="s">
        <v>646</v>
      </c>
      <c r="W14" s="14" t="s">
        <v>641</v>
      </c>
      <c r="X14" s="158" t="s">
        <v>625</v>
      </c>
      <c r="Y14" s="11">
        <v>0</v>
      </c>
      <c r="Z14" s="11"/>
      <c r="AA14" s="158" t="s">
        <v>640</v>
      </c>
      <c r="AB14" s="158" t="s">
        <v>646</v>
      </c>
      <c r="AC14" s="158" t="s">
        <v>723</v>
      </c>
      <c r="AD14" s="158" t="s">
        <v>637</v>
      </c>
      <c r="AE14" s="11">
        <v>0</v>
      </c>
      <c r="AF14" s="11"/>
      <c r="AG14" s="158" t="s">
        <v>640</v>
      </c>
      <c r="AH14" s="158" t="s">
        <v>646</v>
      </c>
      <c r="AI14" s="158" t="s">
        <v>723</v>
      </c>
      <c r="AJ14" s="158" t="s">
        <v>637</v>
      </c>
      <c r="AK14" s="208" t="s">
        <v>624</v>
      </c>
      <c r="AL14" s="209"/>
      <c r="AM14" s="209"/>
      <c r="AN14" s="209"/>
      <c r="AO14" s="209"/>
      <c r="AP14" s="210"/>
      <c r="AQ14" s="11"/>
      <c r="AR14" s="11"/>
      <c r="AS14" s="14" t="s">
        <v>1235</v>
      </c>
      <c r="AT14" s="158" t="s">
        <v>640</v>
      </c>
      <c r="AU14" s="158" t="s">
        <v>646</v>
      </c>
      <c r="AV14" s="158" t="s">
        <v>642</v>
      </c>
      <c r="AW14" s="158" t="s">
        <v>625</v>
      </c>
      <c r="AX14" s="9"/>
    </row>
    <row r="15" spans="1:50" s="4" customFormat="1" ht="105" x14ac:dyDescent="0.25">
      <c r="A15" s="2">
        <v>544361</v>
      </c>
      <c r="B15" s="9" t="s">
        <v>207</v>
      </c>
      <c r="C15" s="2" t="s">
        <v>201</v>
      </c>
      <c r="D15" s="2">
        <v>560</v>
      </c>
      <c r="E15" s="2">
        <v>449</v>
      </c>
      <c r="F15" s="35" t="s">
        <v>621</v>
      </c>
      <c r="G15" s="12">
        <v>11327</v>
      </c>
      <c r="H15" s="12">
        <v>4603</v>
      </c>
      <c r="I15" s="19" t="s">
        <v>658</v>
      </c>
      <c r="J15" s="35" t="s">
        <v>651</v>
      </c>
      <c r="K15" s="19" t="s">
        <v>736</v>
      </c>
      <c r="L15" s="102" t="s">
        <v>653</v>
      </c>
      <c r="M15" s="12">
        <v>15732</v>
      </c>
      <c r="N15" s="12">
        <v>14517</v>
      </c>
      <c r="O15" s="62" t="s">
        <v>640</v>
      </c>
      <c r="P15" s="35" t="s">
        <v>646</v>
      </c>
      <c r="Q15" s="35" t="s">
        <v>723</v>
      </c>
      <c r="R15" s="102" t="s">
        <v>654</v>
      </c>
      <c r="S15" s="12">
        <v>7811</v>
      </c>
      <c r="T15" s="12">
        <v>2650</v>
      </c>
      <c r="U15" s="19" t="s">
        <v>656</v>
      </c>
      <c r="V15" s="35" t="s">
        <v>651</v>
      </c>
      <c r="W15" s="19" t="s">
        <v>652</v>
      </c>
      <c r="X15" s="35" t="s">
        <v>625</v>
      </c>
      <c r="Y15" s="12">
        <v>0</v>
      </c>
      <c r="Z15" s="12"/>
      <c r="AA15" s="35" t="s">
        <v>640</v>
      </c>
      <c r="AB15" s="35" t="s">
        <v>646</v>
      </c>
      <c r="AC15" s="35" t="s">
        <v>723</v>
      </c>
      <c r="AD15" s="35" t="s">
        <v>637</v>
      </c>
      <c r="AE15" s="12">
        <v>0</v>
      </c>
      <c r="AF15" s="12"/>
      <c r="AG15" s="19" t="s">
        <v>657</v>
      </c>
      <c r="AH15" s="35" t="s">
        <v>621</v>
      </c>
      <c r="AI15" s="35" t="s">
        <v>723</v>
      </c>
      <c r="AJ15" s="19" t="s">
        <v>650</v>
      </c>
      <c r="AK15" s="218" t="s">
        <v>624</v>
      </c>
      <c r="AL15" s="218"/>
      <c r="AM15" s="218"/>
      <c r="AN15" s="218"/>
      <c r="AO15" s="218"/>
      <c r="AP15" s="218"/>
      <c r="AQ15" s="12"/>
      <c r="AR15" s="12"/>
      <c r="AS15" s="19" t="s">
        <v>1320</v>
      </c>
      <c r="AT15" s="35" t="s">
        <v>640</v>
      </c>
      <c r="AU15" s="35" t="s">
        <v>646</v>
      </c>
      <c r="AV15" s="35" t="s">
        <v>642</v>
      </c>
      <c r="AW15" s="35" t="s">
        <v>625</v>
      </c>
      <c r="AX15" s="2"/>
    </row>
    <row r="16" spans="1:50" s="4" customFormat="1" x14ac:dyDescent="0.25">
      <c r="A16" s="2">
        <v>535206</v>
      </c>
      <c r="B16" s="9" t="s">
        <v>128</v>
      </c>
      <c r="C16" s="2" t="s">
        <v>201</v>
      </c>
      <c r="D16" s="2">
        <v>2656</v>
      </c>
      <c r="E16" s="2">
        <v>588</v>
      </c>
      <c r="F16" s="35" t="s">
        <v>621</v>
      </c>
      <c r="G16" s="12"/>
      <c r="H16" s="12"/>
      <c r="I16" s="35"/>
      <c r="J16" s="35"/>
      <c r="K16" s="35"/>
      <c r="L16" s="35"/>
      <c r="M16" s="12"/>
      <c r="N16" s="12"/>
      <c r="O16" s="35"/>
      <c r="P16" s="35"/>
      <c r="Q16" s="35"/>
      <c r="R16" s="35"/>
      <c r="S16" s="12"/>
      <c r="T16" s="12"/>
      <c r="U16" s="35"/>
      <c r="V16" s="35"/>
      <c r="W16" s="35"/>
      <c r="X16" s="35"/>
      <c r="Y16" s="12"/>
      <c r="Z16" s="12"/>
      <c r="AA16" s="12"/>
      <c r="AB16" s="12"/>
      <c r="AC16" s="35"/>
      <c r="AD16" s="35"/>
      <c r="AE16" s="12"/>
      <c r="AF16" s="12"/>
      <c r="AG16" s="12"/>
      <c r="AH16" s="12"/>
      <c r="AI16" s="35"/>
      <c r="AJ16" s="35"/>
      <c r="AK16" s="12"/>
      <c r="AL16" s="12"/>
      <c r="AM16" s="12"/>
      <c r="AN16" s="12"/>
      <c r="AO16" s="35"/>
      <c r="AP16" s="35"/>
      <c r="AQ16" s="12"/>
      <c r="AR16" s="12"/>
      <c r="AS16" s="12"/>
      <c r="AT16" s="12"/>
      <c r="AU16" s="12"/>
      <c r="AV16" s="35"/>
      <c r="AW16" s="35"/>
      <c r="AX16" s="2"/>
    </row>
    <row r="17" spans="1:50" s="10" customFormat="1" ht="30" x14ac:dyDescent="0.25">
      <c r="A17" s="9">
        <v>535664</v>
      </c>
      <c r="B17" s="9" t="s">
        <v>149</v>
      </c>
      <c r="C17" s="9" t="s">
        <v>201</v>
      </c>
      <c r="D17" s="9">
        <v>311</v>
      </c>
      <c r="E17" s="9">
        <v>326</v>
      </c>
      <c r="F17" s="156"/>
      <c r="G17" s="11">
        <v>1715</v>
      </c>
      <c r="H17" s="11">
        <v>213</v>
      </c>
      <c r="I17" s="156" t="s">
        <v>640</v>
      </c>
      <c r="J17" s="156" t="s">
        <v>646</v>
      </c>
      <c r="K17" s="156" t="s">
        <v>723</v>
      </c>
      <c r="L17" s="156"/>
      <c r="M17" s="11">
        <v>4435</v>
      </c>
      <c r="N17" s="11">
        <v>3628</v>
      </c>
      <c r="O17" s="156" t="s">
        <v>640</v>
      </c>
      <c r="P17" s="156" t="s">
        <v>646</v>
      </c>
      <c r="Q17" s="156" t="s">
        <v>723</v>
      </c>
      <c r="R17" s="156"/>
      <c r="S17" s="11">
        <v>2194</v>
      </c>
      <c r="T17" s="11">
        <v>137</v>
      </c>
      <c r="U17" s="156" t="s">
        <v>640</v>
      </c>
      <c r="V17" s="156" t="s">
        <v>646</v>
      </c>
      <c r="W17" s="14" t="s">
        <v>641</v>
      </c>
      <c r="X17" s="156" t="s">
        <v>625</v>
      </c>
      <c r="Y17" s="11">
        <v>0</v>
      </c>
      <c r="Z17" s="11"/>
      <c r="AA17" s="156" t="s">
        <v>640</v>
      </c>
      <c r="AB17" s="156" t="s">
        <v>646</v>
      </c>
      <c r="AC17" s="156" t="s">
        <v>723</v>
      </c>
      <c r="AD17" s="156" t="s">
        <v>637</v>
      </c>
      <c r="AE17" s="11">
        <v>0</v>
      </c>
      <c r="AF17" s="11"/>
      <c r="AG17" s="156" t="s">
        <v>640</v>
      </c>
      <c r="AH17" s="156" t="s">
        <v>646</v>
      </c>
      <c r="AI17" s="156" t="s">
        <v>723</v>
      </c>
      <c r="AJ17" s="14" t="s">
        <v>1205</v>
      </c>
      <c r="AK17" s="208" t="s">
        <v>624</v>
      </c>
      <c r="AL17" s="209"/>
      <c r="AM17" s="209"/>
      <c r="AN17" s="209"/>
      <c r="AO17" s="209"/>
      <c r="AP17" s="210"/>
      <c r="AQ17" s="11"/>
      <c r="AR17" s="11"/>
      <c r="AS17" s="11"/>
      <c r="AT17" s="156" t="s">
        <v>640</v>
      </c>
      <c r="AU17" s="156" t="s">
        <v>646</v>
      </c>
      <c r="AV17" s="208" t="s">
        <v>647</v>
      </c>
      <c r="AW17" s="210"/>
      <c r="AX17" s="9" t="s">
        <v>1206</v>
      </c>
    </row>
    <row r="18" spans="1:50" s="4" customFormat="1" x14ac:dyDescent="0.25">
      <c r="A18" s="2">
        <v>544400</v>
      </c>
      <c r="B18" s="9" t="s">
        <v>252</v>
      </c>
      <c r="C18" s="2" t="s">
        <v>201</v>
      </c>
      <c r="D18" s="2">
        <v>478</v>
      </c>
      <c r="E18" s="2">
        <v>422</v>
      </c>
      <c r="F18" s="35"/>
      <c r="G18" s="12"/>
      <c r="H18" s="12"/>
      <c r="I18" s="35"/>
      <c r="J18" s="35"/>
      <c r="K18" s="35"/>
      <c r="L18" s="35"/>
      <c r="M18" s="12"/>
      <c r="N18" s="12"/>
      <c r="O18" s="35"/>
      <c r="P18" s="35"/>
      <c r="Q18" s="35"/>
      <c r="R18" s="35"/>
      <c r="S18" s="12"/>
      <c r="T18" s="12"/>
      <c r="U18" s="35"/>
      <c r="V18" s="35"/>
      <c r="W18" s="35"/>
      <c r="X18" s="35"/>
      <c r="Y18" s="12"/>
      <c r="Z18" s="12"/>
      <c r="AA18" s="12"/>
      <c r="AB18" s="12"/>
      <c r="AC18" s="35"/>
      <c r="AD18" s="35"/>
      <c r="AE18" s="12"/>
      <c r="AF18" s="12"/>
      <c r="AG18" s="12"/>
      <c r="AH18" s="12"/>
      <c r="AI18" s="35"/>
      <c r="AJ18" s="35"/>
      <c r="AK18" s="12"/>
      <c r="AL18" s="12"/>
      <c r="AM18" s="12"/>
      <c r="AN18" s="12"/>
      <c r="AO18" s="35"/>
      <c r="AP18" s="35"/>
      <c r="AQ18" s="12"/>
      <c r="AR18" s="12"/>
      <c r="AS18" s="12"/>
      <c r="AT18" s="12"/>
      <c r="AU18" s="12"/>
      <c r="AV18" s="35"/>
      <c r="AW18" s="35"/>
      <c r="AX18" s="2"/>
    </row>
    <row r="19" spans="1:50" s="10" customFormat="1" ht="45.75" customHeight="1" x14ac:dyDescent="0.25">
      <c r="A19" s="9">
        <v>535958</v>
      </c>
      <c r="B19" s="9" t="s">
        <v>141</v>
      </c>
      <c r="C19" s="9" t="s">
        <v>201</v>
      </c>
      <c r="D19" s="9">
        <v>335</v>
      </c>
      <c r="E19" s="9">
        <v>346</v>
      </c>
      <c r="F19" s="158"/>
      <c r="G19" s="11">
        <v>9885</v>
      </c>
      <c r="H19" s="11">
        <v>5694</v>
      </c>
      <c r="I19" s="158" t="s">
        <v>640</v>
      </c>
      <c r="J19" s="158" t="s">
        <v>646</v>
      </c>
      <c r="K19" s="158" t="s">
        <v>723</v>
      </c>
      <c r="L19" s="158"/>
      <c r="M19" s="11">
        <v>844</v>
      </c>
      <c r="N19" s="11">
        <v>844</v>
      </c>
      <c r="O19" s="158" t="s">
        <v>640</v>
      </c>
      <c r="P19" s="158" t="s">
        <v>646</v>
      </c>
      <c r="Q19" s="158" t="s">
        <v>723</v>
      </c>
      <c r="R19" s="158"/>
      <c r="S19" s="11">
        <v>2078</v>
      </c>
      <c r="T19" s="11">
        <v>0</v>
      </c>
      <c r="U19" s="158" t="s">
        <v>640</v>
      </c>
      <c r="V19" s="158" t="s">
        <v>646</v>
      </c>
      <c r="W19" s="14" t="s">
        <v>641</v>
      </c>
      <c r="X19" s="158" t="s">
        <v>625</v>
      </c>
      <c r="Y19" s="11">
        <v>0</v>
      </c>
      <c r="Z19" s="11"/>
      <c r="AA19" s="158" t="s">
        <v>640</v>
      </c>
      <c r="AB19" s="158" t="s">
        <v>646</v>
      </c>
      <c r="AC19" s="158" t="s">
        <v>723</v>
      </c>
      <c r="AD19" s="158" t="s">
        <v>637</v>
      </c>
      <c r="AE19" s="11">
        <v>1973</v>
      </c>
      <c r="AF19" s="11"/>
      <c r="AG19" s="158" t="s">
        <v>640</v>
      </c>
      <c r="AH19" s="158" t="s">
        <v>646</v>
      </c>
      <c r="AI19" s="158" t="s">
        <v>723</v>
      </c>
      <c r="AJ19" s="158" t="s">
        <v>625</v>
      </c>
      <c r="AK19" s="208" t="s">
        <v>624</v>
      </c>
      <c r="AL19" s="209"/>
      <c r="AM19" s="209"/>
      <c r="AN19" s="209"/>
      <c r="AO19" s="209"/>
      <c r="AP19" s="210"/>
      <c r="AQ19" s="11"/>
      <c r="AR19" s="11"/>
      <c r="AS19" s="14" t="s">
        <v>1146</v>
      </c>
      <c r="AT19" s="158" t="s">
        <v>640</v>
      </c>
      <c r="AU19" s="158" t="s">
        <v>646</v>
      </c>
      <c r="AV19" s="158" t="s">
        <v>642</v>
      </c>
      <c r="AW19" s="158" t="s">
        <v>625</v>
      </c>
      <c r="AX19" s="9"/>
    </row>
    <row r="20" spans="1:50" s="4" customFormat="1" x14ac:dyDescent="0.25">
      <c r="A20" s="2">
        <v>544426</v>
      </c>
      <c r="B20" s="9" t="s">
        <v>253</v>
      </c>
      <c r="C20" s="2" t="s">
        <v>201</v>
      </c>
      <c r="D20" s="2">
        <v>1697</v>
      </c>
      <c r="E20" s="2">
        <v>562</v>
      </c>
      <c r="F20" s="35"/>
      <c r="G20" s="12"/>
      <c r="H20" s="12"/>
      <c r="I20" s="35"/>
      <c r="J20" s="35"/>
      <c r="K20" s="35"/>
      <c r="L20" s="35"/>
      <c r="M20" s="12"/>
      <c r="N20" s="12"/>
      <c r="O20" s="35"/>
      <c r="P20" s="35"/>
      <c r="Q20" s="35"/>
      <c r="R20" s="35"/>
      <c r="S20" s="12"/>
      <c r="T20" s="12"/>
      <c r="U20" s="35"/>
      <c r="V20" s="35"/>
      <c r="W20" s="35"/>
      <c r="X20" s="35"/>
      <c r="Y20" s="12"/>
      <c r="Z20" s="12"/>
      <c r="AA20" s="12"/>
      <c r="AB20" s="12"/>
      <c r="AC20" s="35"/>
      <c r="AD20" s="35"/>
      <c r="AE20" s="12"/>
      <c r="AF20" s="12"/>
      <c r="AG20" s="12"/>
      <c r="AH20" s="12"/>
      <c r="AI20" s="35"/>
      <c r="AJ20" s="35"/>
      <c r="AK20" s="12"/>
      <c r="AL20" s="12"/>
      <c r="AM20" s="12"/>
      <c r="AN20" s="12"/>
      <c r="AO20" s="35"/>
      <c r="AP20" s="35"/>
      <c r="AQ20" s="12"/>
      <c r="AR20" s="12"/>
      <c r="AS20" s="12"/>
      <c r="AT20" s="12"/>
      <c r="AU20" s="12"/>
      <c r="AV20" s="35"/>
      <c r="AW20" s="35"/>
      <c r="AX20" s="2"/>
    </row>
    <row r="21" spans="1:50" s="10" customFormat="1" ht="30" x14ac:dyDescent="0.25">
      <c r="A21" s="9">
        <v>535788</v>
      </c>
      <c r="B21" s="9" t="s">
        <v>114</v>
      </c>
      <c r="C21" s="9" t="s">
        <v>201</v>
      </c>
      <c r="D21" s="9">
        <v>410</v>
      </c>
      <c r="E21" s="9">
        <v>392</v>
      </c>
      <c r="F21" s="166"/>
      <c r="G21" s="11">
        <v>5569</v>
      </c>
      <c r="H21" s="11">
        <v>767</v>
      </c>
      <c r="I21" s="166" t="s">
        <v>640</v>
      </c>
      <c r="J21" s="166" t="s">
        <v>646</v>
      </c>
      <c r="K21" s="166" t="s">
        <v>723</v>
      </c>
      <c r="L21" s="166"/>
      <c r="M21" s="11">
        <v>1348</v>
      </c>
      <c r="N21" s="11">
        <f>301+129</f>
        <v>430</v>
      </c>
      <c r="O21" s="166" t="s">
        <v>640</v>
      </c>
      <c r="P21" s="166" t="s">
        <v>646</v>
      </c>
      <c r="Q21" s="166" t="s">
        <v>723</v>
      </c>
      <c r="R21" s="166"/>
      <c r="S21" s="11">
        <v>3360</v>
      </c>
      <c r="T21" s="11">
        <v>0</v>
      </c>
      <c r="U21" s="166" t="s">
        <v>640</v>
      </c>
      <c r="V21" s="166" t="s">
        <v>646</v>
      </c>
      <c r="W21" s="14" t="s">
        <v>641</v>
      </c>
      <c r="X21" s="166" t="s">
        <v>625</v>
      </c>
      <c r="Y21" s="11">
        <v>0</v>
      </c>
      <c r="Z21" s="11"/>
      <c r="AA21" s="166" t="s">
        <v>640</v>
      </c>
      <c r="AB21" s="166" t="s">
        <v>646</v>
      </c>
      <c r="AC21" s="166" t="s">
        <v>723</v>
      </c>
      <c r="AD21" s="166" t="s">
        <v>637</v>
      </c>
      <c r="AE21" s="11">
        <v>0</v>
      </c>
      <c r="AF21" s="11"/>
      <c r="AG21" s="166" t="s">
        <v>640</v>
      </c>
      <c r="AH21" s="166" t="s">
        <v>646</v>
      </c>
      <c r="AI21" s="166" t="s">
        <v>723</v>
      </c>
      <c r="AJ21" s="166" t="s">
        <v>637</v>
      </c>
      <c r="AK21" s="208" t="s">
        <v>624</v>
      </c>
      <c r="AL21" s="209"/>
      <c r="AM21" s="209"/>
      <c r="AN21" s="209"/>
      <c r="AO21" s="209"/>
      <c r="AP21" s="210"/>
      <c r="AQ21" s="11"/>
      <c r="AR21" s="11"/>
      <c r="AS21" s="14" t="s">
        <v>1146</v>
      </c>
      <c r="AT21" s="166" t="s">
        <v>640</v>
      </c>
      <c r="AU21" s="166" t="s">
        <v>646</v>
      </c>
      <c r="AV21" s="166" t="s">
        <v>642</v>
      </c>
      <c r="AW21" s="166" t="s">
        <v>625</v>
      </c>
      <c r="AX21" s="9" t="s">
        <v>1306</v>
      </c>
    </row>
    <row r="22" spans="1:50" s="4" customFormat="1" x14ac:dyDescent="0.25">
      <c r="A22" s="2">
        <v>544442</v>
      </c>
      <c r="B22" s="9" t="s">
        <v>255</v>
      </c>
      <c r="C22" s="2" t="s">
        <v>201</v>
      </c>
      <c r="D22" s="2">
        <v>1654</v>
      </c>
      <c r="E22" s="2">
        <v>561</v>
      </c>
      <c r="F22" s="35" t="s">
        <v>621</v>
      </c>
      <c r="G22" s="12"/>
      <c r="H22" s="12"/>
      <c r="I22" s="35"/>
      <c r="J22" s="35"/>
      <c r="K22" s="35"/>
      <c r="L22" s="35"/>
      <c r="M22" s="12"/>
      <c r="N22" s="12"/>
      <c r="O22" s="35"/>
      <c r="P22" s="35"/>
      <c r="Q22" s="35"/>
      <c r="R22" s="35"/>
      <c r="S22" s="12"/>
      <c r="T22" s="12"/>
      <c r="U22" s="35"/>
      <c r="V22" s="35"/>
      <c r="W22" s="35"/>
      <c r="X22" s="35"/>
      <c r="Y22" s="12"/>
      <c r="Z22" s="12"/>
      <c r="AA22" s="12"/>
      <c r="AB22" s="12"/>
      <c r="AC22" s="35"/>
      <c r="AD22" s="35"/>
      <c r="AE22" s="12"/>
      <c r="AF22" s="12"/>
      <c r="AG22" s="12"/>
      <c r="AH22" s="12"/>
      <c r="AI22" s="35"/>
      <c r="AJ22" s="35"/>
      <c r="AK22" s="12"/>
      <c r="AL22" s="12"/>
      <c r="AM22" s="12"/>
      <c r="AN22" s="12"/>
      <c r="AO22" s="35"/>
      <c r="AP22" s="35"/>
      <c r="AQ22" s="12"/>
      <c r="AR22" s="12"/>
      <c r="AS22" s="12"/>
      <c r="AT22" s="12"/>
      <c r="AU22" s="12"/>
      <c r="AV22" s="35"/>
      <c r="AW22" s="35"/>
      <c r="AX22" s="2"/>
    </row>
    <row r="23" spans="1:50" s="10" customFormat="1" ht="105" x14ac:dyDescent="0.25">
      <c r="A23" s="9">
        <v>544451</v>
      </c>
      <c r="B23" s="9" t="s">
        <v>256</v>
      </c>
      <c r="C23" s="9" t="s">
        <v>201</v>
      </c>
      <c r="D23" s="9">
        <v>323</v>
      </c>
      <c r="E23" s="9">
        <v>335</v>
      </c>
      <c r="F23" s="156" t="s">
        <v>621</v>
      </c>
      <c r="G23" s="11">
        <v>13534</v>
      </c>
      <c r="H23" s="11"/>
      <c r="I23" s="14" t="s">
        <v>1215</v>
      </c>
      <c r="J23" s="156" t="s">
        <v>651</v>
      </c>
      <c r="K23" s="156" t="s">
        <v>841</v>
      </c>
      <c r="L23" s="156"/>
      <c r="M23" s="11"/>
      <c r="N23" s="11"/>
      <c r="O23" s="156" t="s">
        <v>640</v>
      </c>
      <c r="P23" s="156" t="s">
        <v>646</v>
      </c>
      <c r="Q23" s="156" t="s">
        <v>705</v>
      </c>
      <c r="R23" s="156"/>
      <c r="S23" s="11">
        <v>3313</v>
      </c>
      <c r="T23" s="11">
        <v>123</v>
      </c>
      <c r="U23" s="156" t="s">
        <v>640</v>
      </c>
      <c r="V23" s="156" t="s">
        <v>646</v>
      </c>
      <c r="W23" s="14" t="s">
        <v>641</v>
      </c>
      <c r="X23" s="156" t="s">
        <v>625</v>
      </c>
      <c r="Y23" s="11">
        <v>2769</v>
      </c>
      <c r="Z23" s="73"/>
      <c r="AA23" s="14" t="s">
        <v>1218</v>
      </c>
      <c r="AB23" s="156" t="s">
        <v>646</v>
      </c>
      <c r="AC23" s="156" t="s">
        <v>723</v>
      </c>
      <c r="AD23" s="14" t="s">
        <v>1216</v>
      </c>
      <c r="AE23" s="11">
        <v>1256</v>
      </c>
      <c r="AF23" s="11"/>
      <c r="AG23" s="14" t="s">
        <v>1217</v>
      </c>
      <c r="AH23" s="156" t="s">
        <v>646</v>
      </c>
      <c r="AI23" s="156" t="s">
        <v>723</v>
      </c>
      <c r="AJ23" s="156" t="s">
        <v>625</v>
      </c>
      <c r="AK23" s="208" t="s">
        <v>624</v>
      </c>
      <c r="AL23" s="209"/>
      <c r="AM23" s="209"/>
      <c r="AN23" s="209"/>
      <c r="AO23" s="209"/>
      <c r="AP23" s="210"/>
      <c r="AQ23" s="11"/>
      <c r="AR23" s="11"/>
      <c r="AS23" s="14" t="s">
        <v>1146</v>
      </c>
      <c r="AT23" s="156" t="s">
        <v>640</v>
      </c>
      <c r="AU23" s="156" t="s">
        <v>646</v>
      </c>
      <c r="AV23" s="156" t="s">
        <v>642</v>
      </c>
      <c r="AW23" s="156" t="s">
        <v>625</v>
      </c>
      <c r="AX23" s="9" t="s">
        <v>1015</v>
      </c>
    </row>
    <row r="24" spans="1:50" s="10" customFormat="1" ht="30" x14ac:dyDescent="0.25">
      <c r="A24" s="9">
        <v>535575</v>
      </c>
      <c r="B24" s="9" t="s">
        <v>111</v>
      </c>
      <c r="C24" s="9" t="s">
        <v>201</v>
      </c>
      <c r="D24" s="9">
        <v>109</v>
      </c>
      <c r="E24" s="9">
        <v>111</v>
      </c>
      <c r="F24" s="63"/>
      <c r="G24" s="11">
        <v>3497</v>
      </c>
      <c r="H24" s="11">
        <f>3497-1658</f>
        <v>1839</v>
      </c>
      <c r="I24" s="63" t="s">
        <v>640</v>
      </c>
      <c r="J24" s="63" t="s">
        <v>646</v>
      </c>
      <c r="K24" s="63" t="s">
        <v>723</v>
      </c>
      <c r="L24" s="63"/>
      <c r="M24" s="11">
        <v>2272</v>
      </c>
      <c r="N24" s="11">
        <v>1948</v>
      </c>
      <c r="O24" s="63" t="s">
        <v>640</v>
      </c>
      <c r="P24" s="63" t="s">
        <v>646</v>
      </c>
      <c r="Q24" s="63" t="s">
        <v>723</v>
      </c>
      <c r="R24" s="63"/>
      <c r="S24" s="11">
        <v>2170</v>
      </c>
      <c r="T24" s="11">
        <v>592</v>
      </c>
      <c r="U24" s="63" t="s">
        <v>640</v>
      </c>
      <c r="V24" s="63" t="s">
        <v>646</v>
      </c>
      <c r="W24" s="14" t="s">
        <v>641</v>
      </c>
      <c r="X24" s="63" t="s">
        <v>625</v>
      </c>
      <c r="Y24" s="11">
        <v>1348</v>
      </c>
      <c r="Z24" s="11"/>
      <c r="AA24" s="63" t="s">
        <v>640</v>
      </c>
      <c r="AB24" s="63" t="s">
        <v>646</v>
      </c>
      <c r="AC24" s="63" t="s">
        <v>723</v>
      </c>
      <c r="AD24" s="63" t="s">
        <v>625</v>
      </c>
      <c r="AE24" s="11">
        <v>640</v>
      </c>
      <c r="AF24" s="11"/>
      <c r="AG24" s="63" t="s">
        <v>640</v>
      </c>
      <c r="AH24" s="63" t="s">
        <v>646</v>
      </c>
      <c r="AI24" s="63" t="s">
        <v>723</v>
      </c>
      <c r="AJ24" s="63" t="s">
        <v>625</v>
      </c>
      <c r="AK24" s="214" t="s">
        <v>624</v>
      </c>
      <c r="AL24" s="214"/>
      <c r="AM24" s="214"/>
      <c r="AN24" s="214"/>
      <c r="AO24" s="214"/>
      <c r="AP24" s="214"/>
      <c r="AQ24" s="9"/>
      <c r="AR24" s="9"/>
      <c r="AS24" s="9"/>
      <c r="AT24" s="63" t="s">
        <v>640</v>
      </c>
      <c r="AU24" s="63" t="s">
        <v>646</v>
      </c>
      <c r="AV24" s="208" t="s">
        <v>647</v>
      </c>
      <c r="AW24" s="210"/>
      <c r="AX24" s="9"/>
    </row>
    <row r="25" spans="1:50" s="10" customFormat="1" ht="30" x14ac:dyDescent="0.25">
      <c r="A25" s="9">
        <v>598593</v>
      </c>
      <c r="B25" s="9" t="s">
        <v>449</v>
      </c>
      <c r="C25" s="9" t="s">
        <v>201</v>
      </c>
      <c r="D25" s="9">
        <v>196</v>
      </c>
      <c r="E25" s="9">
        <v>225</v>
      </c>
      <c r="F25" s="107"/>
      <c r="G25" s="11">
        <v>3293</v>
      </c>
      <c r="H25" s="11">
        <v>1432</v>
      </c>
      <c r="I25" s="107" t="s">
        <v>640</v>
      </c>
      <c r="J25" s="107" t="s">
        <v>646</v>
      </c>
      <c r="K25" s="107" t="s">
        <v>723</v>
      </c>
      <c r="L25" s="107"/>
      <c r="M25" s="11">
        <v>4380</v>
      </c>
      <c r="N25" s="11">
        <v>3164</v>
      </c>
      <c r="O25" s="107" t="s">
        <v>640</v>
      </c>
      <c r="P25" s="107" t="s">
        <v>646</v>
      </c>
      <c r="Q25" s="107" t="s">
        <v>723</v>
      </c>
      <c r="R25" s="107"/>
      <c r="S25" s="11">
        <v>1180</v>
      </c>
      <c r="T25" s="11">
        <v>0</v>
      </c>
      <c r="U25" s="107" t="s">
        <v>640</v>
      </c>
      <c r="V25" s="107" t="s">
        <v>646</v>
      </c>
      <c r="W25" s="14" t="s">
        <v>641</v>
      </c>
      <c r="X25" s="107" t="s">
        <v>625</v>
      </c>
      <c r="Y25" s="11">
        <v>0</v>
      </c>
      <c r="Z25" s="11"/>
      <c r="AA25" s="107" t="s">
        <v>640</v>
      </c>
      <c r="AB25" s="107" t="s">
        <v>646</v>
      </c>
      <c r="AC25" s="107" t="s">
        <v>723</v>
      </c>
      <c r="AD25" s="107" t="s">
        <v>637</v>
      </c>
      <c r="AE25" s="11">
        <v>0</v>
      </c>
      <c r="AF25" s="11"/>
      <c r="AG25" s="107" t="s">
        <v>640</v>
      </c>
      <c r="AH25" s="107" t="s">
        <v>646</v>
      </c>
      <c r="AI25" s="107" t="s">
        <v>723</v>
      </c>
      <c r="AJ25" s="107" t="s">
        <v>637</v>
      </c>
      <c r="AK25" s="214" t="s">
        <v>624</v>
      </c>
      <c r="AL25" s="214"/>
      <c r="AM25" s="214"/>
      <c r="AN25" s="214"/>
      <c r="AO25" s="214"/>
      <c r="AP25" s="214"/>
      <c r="AQ25" s="11"/>
      <c r="AR25" s="11"/>
      <c r="AS25" s="11"/>
      <c r="AT25" s="107" t="s">
        <v>640</v>
      </c>
      <c r="AU25" s="107" t="s">
        <v>646</v>
      </c>
      <c r="AV25" s="208" t="s">
        <v>647</v>
      </c>
      <c r="AW25" s="210"/>
      <c r="AX25" s="9"/>
    </row>
    <row r="26" spans="1:50" s="10" customFormat="1" ht="83.25" customHeight="1" x14ac:dyDescent="0.25">
      <c r="A26" s="9">
        <v>535851</v>
      </c>
      <c r="B26" s="9" t="s">
        <v>150</v>
      </c>
      <c r="C26" s="9" t="s">
        <v>201</v>
      </c>
      <c r="D26" s="9">
        <v>151</v>
      </c>
      <c r="E26" s="9">
        <v>172</v>
      </c>
      <c r="F26" s="86" t="s">
        <v>621</v>
      </c>
      <c r="G26" s="11">
        <f>230+278+183+157+134+75</f>
        <v>1057</v>
      </c>
      <c r="H26" s="11">
        <v>0</v>
      </c>
      <c r="I26" s="86" t="s">
        <v>640</v>
      </c>
      <c r="J26" s="86" t="s">
        <v>646</v>
      </c>
      <c r="K26" s="86" t="s">
        <v>723</v>
      </c>
      <c r="L26" s="86"/>
      <c r="M26" s="11">
        <v>0</v>
      </c>
      <c r="N26" s="11"/>
      <c r="O26" s="86" t="s">
        <v>640</v>
      </c>
      <c r="P26" s="86" t="s">
        <v>646</v>
      </c>
      <c r="Q26" s="86" t="s">
        <v>723</v>
      </c>
      <c r="R26" s="6" t="s">
        <v>957</v>
      </c>
      <c r="S26" s="11">
        <f>685+127+508+172+103</f>
        <v>1595</v>
      </c>
      <c r="T26" s="11">
        <v>127</v>
      </c>
      <c r="U26" s="86" t="s">
        <v>640</v>
      </c>
      <c r="V26" s="86" t="s">
        <v>646</v>
      </c>
      <c r="W26" s="14" t="s">
        <v>641</v>
      </c>
      <c r="X26" s="86" t="s">
        <v>625</v>
      </c>
      <c r="Y26" s="11">
        <v>0</v>
      </c>
      <c r="Z26" s="11"/>
      <c r="AA26" s="86" t="s">
        <v>640</v>
      </c>
      <c r="AB26" s="86" t="s">
        <v>646</v>
      </c>
      <c r="AC26" s="86" t="s">
        <v>723</v>
      </c>
      <c r="AD26" s="14" t="s">
        <v>637</v>
      </c>
      <c r="AE26" s="11">
        <v>0</v>
      </c>
      <c r="AF26" s="11"/>
      <c r="AG26" s="86" t="s">
        <v>640</v>
      </c>
      <c r="AH26" s="86" t="s">
        <v>646</v>
      </c>
      <c r="AI26" s="86" t="s">
        <v>723</v>
      </c>
      <c r="AJ26" s="86" t="s">
        <v>637</v>
      </c>
      <c r="AK26" s="214" t="s">
        <v>624</v>
      </c>
      <c r="AL26" s="214"/>
      <c r="AM26" s="214"/>
      <c r="AN26" s="214"/>
      <c r="AO26" s="214"/>
      <c r="AP26" s="214"/>
      <c r="AQ26" s="11"/>
      <c r="AR26" s="11"/>
      <c r="AS26" s="11"/>
      <c r="AT26" s="86" t="s">
        <v>640</v>
      </c>
      <c r="AU26" s="86" t="s">
        <v>646</v>
      </c>
      <c r="AV26" s="208" t="s">
        <v>647</v>
      </c>
      <c r="AW26" s="210"/>
      <c r="AX26" s="9" t="s">
        <v>984</v>
      </c>
    </row>
    <row r="27" spans="1:50" s="10" customFormat="1" ht="61.5" customHeight="1" x14ac:dyDescent="0.25">
      <c r="A27" s="9">
        <v>598607</v>
      </c>
      <c r="B27" s="9" t="s">
        <v>599</v>
      </c>
      <c r="C27" s="9" t="s">
        <v>201</v>
      </c>
      <c r="D27" s="9">
        <v>439</v>
      </c>
      <c r="E27" s="9">
        <v>409</v>
      </c>
      <c r="F27" s="180"/>
      <c r="G27" s="11">
        <v>9880</v>
      </c>
      <c r="H27" s="11">
        <v>5838</v>
      </c>
      <c r="I27" s="180" t="s">
        <v>640</v>
      </c>
      <c r="J27" s="180" t="s">
        <v>646</v>
      </c>
      <c r="K27" s="180" t="s">
        <v>723</v>
      </c>
      <c r="L27" s="180"/>
      <c r="M27" s="11">
        <v>0</v>
      </c>
      <c r="N27" s="11">
        <v>0</v>
      </c>
      <c r="O27" s="180" t="s">
        <v>640</v>
      </c>
      <c r="P27" s="180" t="s">
        <v>646</v>
      </c>
      <c r="Q27" s="180" t="s">
        <v>723</v>
      </c>
      <c r="R27" s="6" t="s">
        <v>957</v>
      </c>
      <c r="S27" s="11">
        <f>452+1679+633+536+23+339+35+824+325+26</f>
        <v>4872</v>
      </c>
      <c r="T27" s="11">
        <v>0</v>
      </c>
      <c r="U27" s="180" t="s">
        <v>640</v>
      </c>
      <c r="V27" s="180" t="s">
        <v>646</v>
      </c>
      <c r="W27" s="14" t="s">
        <v>641</v>
      </c>
      <c r="X27" s="180" t="s">
        <v>625</v>
      </c>
      <c r="Y27" s="11">
        <v>0</v>
      </c>
      <c r="Z27" s="11"/>
      <c r="AA27" s="180" t="s">
        <v>640</v>
      </c>
      <c r="AB27" s="180" t="s">
        <v>646</v>
      </c>
      <c r="AC27" s="180" t="s">
        <v>723</v>
      </c>
      <c r="AD27" s="14" t="s">
        <v>637</v>
      </c>
      <c r="AE27" s="11">
        <v>0</v>
      </c>
      <c r="AF27" s="11"/>
      <c r="AG27" s="180" t="s">
        <v>640</v>
      </c>
      <c r="AH27" s="180" t="s">
        <v>646</v>
      </c>
      <c r="AI27" s="180" t="s">
        <v>723</v>
      </c>
      <c r="AJ27" s="14" t="s">
        <v>637</v>
      </c>
      <c r="AK27" s="214" t="s">
        <v>624</v>
      </c>
      <c r="AL27" s="214"/>
      <c r="AM27" s="214"/>
      <c r="AN27" s="214"/>
      <c r="AO27" s="214"/>
      <c r="AP27" s="214"/>
      <c r="AQ27" s="11"/>
      <c r="AR27" s="11"/>
      <c r="AS27" s="11"/>
      <c r="AT27" s="180" t="s">
        <v>640</v>
      </c>
      <c r="AU27" s="180" t="s">
        <v>646</v>
      </c>
      <c r="AV27" s="208" t="s">
        <v>647</v>
      </c>
      <c r="AW27" s="210"/>
      <c r="AX27" s="9"/>
    </row>
    <row r="28" spans="1:50" s="4" customFormat="1" x14ac:dyDescent="0.25">
      <c r="A28" s="2">
        <v>544485</v>
      </c>
      <c r="B28" s="9" t="s">
        <v>257</v>
      </c>
      <c r="C28" s="2" t="s">
        <v>201</v>
      </c>
      <c r="D28" s="2">
        <v>5451</v>
      </c>
      <c r="E28" s="2">
        <v>606</v>
      </c>
      <c r="F28" s="197" t="s">
        <v>621</v>
      </c>
      <c r="G28" s="2" t="s">
        <v>622</v>
      </c>
      <c r="H28" s="2"/>
      <c r="I28" s="2"/>
      <c r="J28" s="2"/>
      <c r="K28" s="2"/>
      <c r="L28" s="2"/>
      <c r="M28" s="2" t="s">
        <v>622</v>
      </c>
      <c r="N28" s="2"/>
      <c r="O28" s="2"/>
      <c r="P28" s="2"/>
      <c r="Q28" s="2"/>
      <c r="R28" s="2"/>
      <c r="S28" s="2" t="s">
        <v>622</v>
      </c>
      <c r="T28" s="2"/>
      <c r="U28" s="2"/>
      <c r="V28" s="2"/>
      <c r="W28" s="2"/>
      <c r="X28" s="2"/>
      <c r="Y28" s="2" t="s">
        <v>622</v>
      </c>
      <c r="Z28" s="2"/>
      <c r="AA28" s="2"/>
      <c r="AB28" s="2"/>
      <c r="AC28" s="2"/>
      <c r="AD28" s="2"/>
      <c r="AE28" s="2" t="s">
        <v>622</v>
      </c>
      <c r="AF28" s="2"/>
      <c r="AG28" s="2"/>
      <c r="AH28" s="2"/>
      <c r="AI28" s="2"/>
      <c r="AJ28" s="2"/>
      <c r="AK28" s="2" t="s">
        <v>622</v>
      </c>
      <c r="AL28" s="2"/>
      <c r="AM28" s="2"/>
      <c r="AN28" s="2"/>
      <c r="AO28" s="2"/>
      <c r="AP28" s="2"/>
      <c r="AQ28" s="2" t="s">
        <v>622</v>
      </c>
      <c r="AR28" s="2"/>
      <c r="AS28" s="2"/>
      <c r="AT28" s="2"/>
      <c r="AU28" s="2"/>
      <c r="AV28" s="2"/>
      <c r="AW28" s="2"/>
      <c r="AX28" s="2"/>
    </row>
    <row r="29" spans="1:50" s="4" customFormat="1" x14ac:dyDescent="0.25">
      <c r="A29" s="2">
        <v>544493</v>
      </c>
      <c r="B29" s="9" t="s">
        <v>208</v>
      </c>
      <c r="C29" s="2" t="s">
        <v>201</v>
      </c>
      <c r="D29" s="2">
        <v>1621</v>
      </c>
      <c r="E29" s="2">
        <v>558</v>
      </c>
      <c r="F29" s="35" t="s">
        <v>621</v>
      </c>
      <c r="G29" s="12"/>
      <c r="H29" s="12"/>
      <c r="I29" s="35"/>
      <c r="J29" s="35"/>
      <c r="K29" s="35"/>
      <c r="L29" s="35"/>
      <c r="M29" s="12"/>
      <c r="N29" s="12"/>
      <c r="O29" s="35"/>
      <c r="P29" s="35"/>
      <c r="Q29" s="35"/>
      <c r="R29" s="35"/>
      <c r="S29" s="12"/>
      <c r="T29" s="12"/>
      <c r="U29" s="35"/>
      <c r="V29" s="35"/>
      <c r="W29" s="35"/>
      <c r="X29" s="35"/>
      <c r="Y29" s="12"/>
      <c r="Z29" s="12"/>
      <c r="AA29" s="12"/>
      <c r="AB29" s="12"/>
      <c r="AC29" s="35"/>
      <c r="AD29" s="35"/>
      <c r="AE29" s="12"/>
      <c r="AF29" s="12"/>
      <c r="AG29" s="12"/>
      <c r="AH29" s="12"/>
      <c r="AI29" s="35"/>
      <c r="AJ29" s="35"/>
      <c r="AK29" s="12"/>
      <c r="AL29" s="12"/>
      <c r="AM29" s="12"/>
      <c r="AN29" s="12"/>
      <c r="AO29" s="35"/>
      <c r="AP29" s="35"/>
      <c r="AQ29" s="12"/>
      <c r="AR29" s="12"/>
      <c r="AS29" s="12"/>
      <c r="AT29" s="12"/>
      <c r="AU29" s="12"/>
      <c r="AV29" s="35"/>
      <c r="AW29" s="35"/>
      <c r="AX29" s="2"/>
    </row>
    <row r="30" spans="1:50" s="4" customFormat="1" x14ac:dyDescent="0.25">
      <c r="A30" s="2">
        <v>544523</v>
      </c>
      <c r="B30" s="9" t="s">
        <v>210</v>
      </c>
      <c r="C30" s="2" t="s">
        <v>201</v>
      </c>
      <c r="D30" s="2">
        <v>898</v>
      </c>
      <c r="E30" s="2">
        <v>510</v>
      </c>
      <c r="F30" s="35" t="s">
        <v>621</v>
      </c>
      <c r="G30" s="12"/>
      <c r="H30" s="12"/>
      <c r="I30" s="35"/>
      <c r="J30" s="35"/>
      <c r="K30" s="35"/>
      <c r="L30" s="35"/>
      <c r="M30" s="12"/>
      <c r="N30" s="12"/>
      <c r="O30" s="35"/>
      <c r="P30" s="35"/>
      <c r="Q30" s="35"/>
      <c r="R30" s="35"/>
      <c r="S30" s="12"/>
      <c r="T30" s="12"/>
      <c r="U30" s="35"/>
      <c r="V30" s="35"/>
      <c r="W30" s="35"/>
      <c r="X30" s="35"/>
      <c r="Y30" s="12"/>
      <c r="Z30" s="12"/>
      <c r="AA30" s="12"/>
      <c r="AB30" s="12"/>
      <c r="AC30" s="35"/>
      <c r="AD30" s="35"/>
      <c r="AE30" s="12"/>
      <c r="AF30" s="12"/>
      <c r="AG30" s="12"/>
      <c r="AH30" s="12"/>
      <c r="AI30" s="35"/>
      <c r="AJ30" s="35"/>
      <c r="AK30" s="12"/>
      <c r="AL30" s="12"/>
      <c r="AM30" s="12"/>
      <c r="AN30" s="12"/>
      <c r="AO30" s="35"/>
      <c r="AP30" s="35"/>
      <c r="AQ30" s="12"/>
      <c r="AR30" s="12"/>
      <c r="AS30" s="12"/>
      <c r="AT30" s="12"/>
      <c r="AU30" s="12"/>
      <c r="AV30" s="35"/>
      <c r="AW30" s="35"/>
      <c r="AX30" s="2"/>
    </row>
    <row r="31" spans="1:50" s="10" customFormat="1" ht="45" x14ac:dyDescent="0.25">
      <c r="A31" s="9">
        <v>535460</v>
      </c>
      <c r="B31" s="9" t="s">
        <v>116</v>
      </c>
      <c r="C31" s="9" t="s">
        <v>201</v>
      </c>
      <c r="D31" s="9">
        <v>108</v>
      </c>
      <c r="E31" s="9">
        <v>107</v>
      </c>
      <c r="F31" s="63"/>
      <c r="G31" s="11">
        <v>1511</v>
      </c>
      <c r="H31" s="11">
        <v>274</v>
      </c>
      <c r="I31" s="63" t="s">
        <v>640</v>
      </c>
      <c r="J31" s="63" t="s">
        <v>646</v>
      </c>
      <c r="K31" s="63" t="s">
        <v>723</v>
      </c>
      <c r="L31" s="14" t="s">
        <v>873</v>
      </c>
      <c r="M31" s="11">
        <v>3585</v>
      </c>
      <c r="N31" s="11">
        <v>2494</v>
      </c>
      <c r="O31" s="63" t="s">
        <v>640</v>
      </c>
      <c r="P31" s="63" t="s">
        <v>646</v>
      </c>
      <c r="Q31" s="63" t="s">
        <v>723</v>
      </c>
      <c r="R31" s="63" t="s">
        <v>872</v>
      </c>
      <c r="S31" s="11">
        <v>0</v>
      </c>
      <c r="T31" s="11">
        <v>0</v>
      </c>
      <c r="U31" s="63" t="s">
        <v>640</v>
      </c>
      <c r="V31" s="63" t="s">
        <v>646</v>
      </c>
      <c r="W31" s="14" t="s">
        <v>641</v>
      </c>
      <c r="X31" s="14" t="s">
        <v>874</v>
      </c>
      <c r="Y31" s="11">
        <v>0</v>
      </c>
      <c r="Z31" s="11"/>
      <c r="AA31" s="63" t="s">
        <v>640</v>
      </c>
      <c r="AB31" s="63" t="s">
        <v>646</v>
      </c>
      <c r="AC31" s="63" t="s">
        <v>705</v>
      </c>
      <c r="AD31" s="14" t="s">
        <v>684</v>
      </c>
      <c r="AE31" s="11">
        <v>0</v>
      </c>
      <c r="AF31" s="11"/>
      <c r="AG31" s="63" t="s">
        <v>640</v>
      </c>
      <c r="AH31" s="63" t="s">
        <v>646</v>
      </c>
      <c r="AI31" s="14" t="s">
        <v>705</v>
      </c>
      <c r="AJ31" s="14" t="s">
        <v>684</v>
      </c>
      <c r="AK31" s="208" t="s">
        <v>624</v>
      </c>
      <c r="AL31" s="209"/>
      <c r="AM31" s="209"/>
      <c r="AN31" s="209"/>
      <c r="AO31" s="209"/>
      <c r="AP31" s="210"/>
      <c r="AQ31" s="11"/>
      <c r="AR31" s="11"/>
      <c r="AS31" s="11"/>
      <c r="AT31" s="63" t="s">
        <v>640</v>
      </c>
      <c r="AU31" s="63" t="s">
        <v>646</v>
      </c>
      <c r="AV31" s="208" t="s">
        <v>647</v>
      </c>
      <c r="AW31" s="210"/>
      <c r="AX31" s="9" t="s">
        <v>875</v>
      </c>
    </row>
    <row r="32" spans="1:50" s="4" customFormat="1" x14ac:dyDescent="0.25">
      <c r="A32" s="2">
        <v>544558</v>
      </c>
      <c r="B32" s="9" t="s">
        <v>211</v>
      </c>
      <c r="C32" s="2" t="s">
        <v>201</v>
      </c>
      <c r="D32" s="2">
        <v>1558</v>
      </c>
      <c r="E32" s="2">
        <v>554</v>
      </c>
      <c r="F32" s="35"/>
      <c r="G32" s="12"/>
      <c r="H32" s="12"/>
      <c r="I32" s="35"/>
      <c r="J32" s="35"/>
      <c r="K32" s="35"/>
      <c r="L32" s="35"/>
      <c r="M32" s="12"/>
      <c r="N32" s="12"/>
      <c r="O32" s="35"/>
      <c r="P32" s="35"/>
      <c r="Q32" s="35"/>
      <c r="R32" s="35"/>
      <c r="S32" s="12"/>
      <c r="T32" s="12"/>
      <c r="U32" s="35"/>
      <c r="V32" s="35"/>
      <c r="W32" s="35"/>
      <c r="X32" s="35"/>
      <c r="Y32" s="12"/>
      <c r="Z32" s="12"/>
      <c r="AA32" s="12"/>
      <c r="AB32" s="12"/>
      <c r="AC32" s="35"/>
      <c r="AD32" s="35"/>
      <c r="AE32" s="12"/>
      <c r="AF32" s="12"/>
      <c r="AG32" s="12"/>
      <c r="AH32" s="12"/>
      <c r="AI32" s="35"/>
      <c r="AJ32" s="35"/>
      <c r="AK32" s="12"/>
      <c r="AL32" s="12"/>
      <c r="AM32" s="12"/>
      <c r="AN32" s="12"/>
      <c r="AO32" s="35"/>
      <c r="AP32" s="35"/>
      <c r="AQ32" s="12"/>
      <c r="AR32" s="12"/>
      <c r="AS32" s="12"/>
      <c r="AT32" s="12"/>
      <c r="AU32" s="12"/>
      <c r="AV32" s="35"/>
      <c r="AW32" s="35"/>
      <c r="AX32" s="2"/>
    </row>
    <row r="33" spans="1:50" s="4" customFormat="1" x14ac:dyDescent="0.25">
      <c r="A33" s="2">
        <v>535753</v>
      </c>
      <c r="B33" s="9" t="s">
        <v>130</v>
      </c>
      <c r="C33" s="2" t="s">
        <v>201</v>
      </c>
      <c r="D33" s="2">
        <v>615</v>
      </c>
      <c r="E33" s="2">
        <v>465</v>
      </c>
      <c r="F33" s="35"/>
      <c r="G33" s="12"/>
      <c r="H33" s="12"/>
      <c r="I33" s="35"/>
      <c r="J33" s="35"/>
      <c r="K33" s="35"/>
      <c r="L33" s="35"/>
      <c r="M33" s="12"/>
      <c r="N33" s="12"/>
      <c r="O33" s="35"/>
      <c r="P33" s="35"/>
      <c r="Q33" s="35"/>
      <c r="R33" s="35"/>
      <c r="S33" s="12"/>
      <c r="T33" s="12"/>
      <c r="U33" s="35"/>
      <c r="V33" s="35"/>
      <c r="W33" s="35"/>
      <c r="X33" s="35"/>
      <c r="Y33" s="12"/>
      <c r="Z33" s="12"/>
      <c r="AA33" s="12"/>
      <c r="AB33" s="12"/>
      <c r="AC33" s="35"/>
      <c r="AD33" s="35"/>
      <c r="AE33" s="12"/>
      <c r="AF33" s="12"/>
      <c r="AG33" s="12"/>
      <c r="AH33" s="12"/>
      <c r="AI33" s="35"/>
      <c r="AJ33" s="35"/>
      <c r="AK33" s="12"/>
      <c r="AL33" s="12"/>
      <c r="AM33" s="12"/>
      <c r="AN33" s="12"/>
      <c r="AO33" s="35"/>
      <c r="AP33" s="35"/>
      <c r="AQ33" s="12"/>
      <c r="AR33" s="12"/>
      <c r="AS33" s="12"/>
      <c r="AT33" s="12"/>
      <c r="AU33" s="12"/>
      <c r="AV33" s="35"/>
      <c r="AW33" s="35"/>
      <c r="AX33" s="2"/>
    </row>
    <row r="34" spans="1:50" s="10" customFormat="1" ht="45" x14ac:dyDescent="0.25">
      <c r="A34" s="9">
        <v>535613</v>
      </c>
      <c r="B34" s="9" t="s">
        <v>106</v>
      </c>
      <c r="C34" s="9" t="s">
        <v>201</v>
      </c>
      <c r="D34" s="9">
        <v>132</v>
      </c>
      <c r="E34" s="9">
        <v>143</v>
      </c>
      <c r="F34" s="77"/>
      <c r="G34" s="11">
        <v>1865</v>
      </c>
      <c r="H34" s="11">
        <v>440</v>
      </c>
      <c r="I34" s="77" t="s">
        <v>640</v>
      </c>
      <c r="J34" s="77" t="s">
        <v>646</v>
      </c>
      <c r="K34" s="77" t="s">
        <v>723</v>
      </c>
      <c r="L34" s="31" t="s">
        <v>935</v>
      </c>
      <c r="M34" s="11">
        <v>1354</v>
      </c>
      <c r="N34" s="11">
        <v>1132</v>
      </c>
      <c r="O34" s="77" t="s">
        <v>640</v>
      </c>
      <c r="P34" s="77" t="s">
        <v>646</v>
      </c>
      <c r="Q34" s="77" t="s">
        <v>723</v>
      </c>
      <c r="R34" s="31" t="s">
        <v>936</v>
      </c>
      <c r="S34" s="11">
        <v>1598</v>
      </c>
      <c r="T34" s="11">
        <v>56</v>
      </c>
      <c r="U34" s="77" t="s">
        <v>640</v>
      </c>
      <c r="V34" s="77" t="s">
        <v>646</v>
      </c>
      <c r="W34" s="14" t="s">
        <v>641</v>
      </c>
      <c r="X34" s="77" t="s">
        <v>625</v>
      </c>
      <c r="Y34" s="11">
        <v>1169</v>
      </c>
      <c r="Z34" s="11"/>
      <c r="AA34" s="77" t="s">
        <v>640</v>
      </c>
      <c r="AB34" s="77" t="s">
        <v>646</v>
      </c>
      <c r="AC34" s="77" t="s">
        <v>723</v>
      </c>
      <c r="AD34" s="77" t="s">
        <v>625</v>
      </c>
      <c r="AE34" s="11">
        <v>2477</v>
      </c>
      <c r="AF34" s="11"/>
      <c r="AG34" s="77" t="s">
        <v>640</v>
      </c>
      <c r="AH34" s="77" t="s">
        <v>646</v>
      </c>
      <c r="AI34" s="77" t="s">
        <v>723</v>
      </c>
      <c r="AJ34" s="77" t="s">
        <v>625</v>
      </c>
      <c r="AK34" s="208" t="s">
        <v>624</v>
      </c>
      <c r="AL34" s="209"/>
      <c r="AM34" s="209"/>
      <c r="AN34" s="209"/>
      <c r="AO34" s="209"/>
      <c r="AP34" s="210"/>
      <c r="AQ34" s="11"/>
      <c r="AR34" s="11"/>
      <c r="AS34" s="14" t="s">
        <v>1146</v>
      </c>
      <c r="AT34" s="77" t="s">
        <v>640</v>
      </c>
      <c r="AU34" s="77" t="s">
        <v>646</v>
      </c>
      <c r="AV34" s="77" t="s">
        <v>642</v>
      </c>
      <c r="AW34" s="77" t="s">
        <v>625</v>
      </c>
      <c r="AX34" s="9" t="s">
        <v>937</v>
      </c>
    </row>
    <row r="35" spans="1:50" s="10" customFormat="1" ht="45" x14ac:dyDescent="0.25">
      <c r="A35" s="9">
        <v>535907</v>
      </c>
      <c r="B35" s="9" t="s">
        <v>135</v>
      </c>
      <c r="C35" s="9" t="s">
        <v>201</v>
      </c>
      <c r="D35" s="9">
        <v>261</v>
      </c>
      <c r="E35" s="9">
        <v>284</v>
      </c>
      <c r="F35" s="139"/>
      <c r="G35" s="11">
        <v>3484</v>
      </c>
      <c r="H35" s="11">
        <v>578</v>
      </c>
      <c r="I35" s="139" t="s">
        <v>640</v>
      </c>
      <c r="J35" s="139" t="s">
        <v>646</v>
      </c>
      <c r="K35" s="139" t="s">
        <v>723</v>
      </c>
      <c r="L35" s="139"/>
      <c r="M35" s="11"/>
      <c r="N35" s="11"/>
      <c r="O35" s="139" t="s">
        <v>640</v>
      </c>
      <c r="P35" s="139" t="s">
        <v>646</v>
      </c>
      <c r="Q35" s="139" t="s">
        <v>705</v>
      </c>
      <c r="R35" s="139"/>
      <c r="S35" s="11">
        <v>2357</v>
      </c>
      <c r="T35" s="11">
        <v>528</v>
      </c>
      <c r="U35" s="139" t="s">
        <v>640</v>
      </c>
      <c r="V35" s="139" t="s">
        <v>646</v>
      </c>
      <c r="W35" s="14" t="s">
        <v>641</v>
      </c>
      <c r="X35" s="139" t="s">
        <v>625</v>
      </c>
      <c r="Y35" s="11">
        <v>0</v>
      </c>
      <c r="Z35" s="11"/>
      <c r="AA35" s="139" t="s">
        <v>640</v>
      </c>
      <c r="AB35" s="139" t="s">
        <v>646</v>
      </c>
      <c r="AC35" s="139" t="s">
        <v>723</v>
      </c>
      <c r="AD35" s="139" t="s">
        <v>637</v>
      </c>
      <c r="AE35" s="11">
        <v>0</v>
      </c>
      <c r="AF35" s="11"/>
      <c r="AG35" s="139" t="s">
        <v>640</v>
      </c>
      <c r="AH35" s="139" t="s">
        <v>646</v>
      </c>
      <c r="AI35" s="139" t="s">
        <v>723</v>
      </c>
      <c r="AJ35" s="14" t="s">
        <v>1045</v>
      </c>
      <c r="AK35" s="208" t="s">
        <v>624</v>
      </c>
      <c r="AL35" s="209"/>
      <c r="AM35" s="209"/>
      <c r="AN35" s="209"/>
      <c r="AO35" s="209"/>
      <c r="AP35" s="210"/>
      <c r="AQ35" s="11"/>
      <c r="AR35" s="11"/>
      <c r="AS35" s="14" t="s">
        <v>1146</v>
      </c>
      <c r="AT35" s="139" t="s">
        <v>640</v>
      </c>
      <c r="AU35" s="139" t="s">
        <v>646</v>
      </c>
      <c r="AV35" s="139" t="s">
        <v>642</v>
      </c>
      <c r="AW35" s="139" t="s">
        <v>625</v>
      </c>
      <c r="AX35" s="31" t="s">
        <v>1121</v>
      </c>
    </row>
    <row r="36" spans="1:50" s="4" customFormat="1" ht="30" x14ac:dyDescent="0.25">
      <c r="A36" s="2">
        <v>544612</v>
      </c>
      <c r="B36" s="2" t="s">
        <v>212</v>
      </c>
      <c r="C36" s="2" t="s">
        <v>201</v>
      </c>
      <c r="D36" s="2">
        <v>383</v>
      </c>
      <c r="E36" s="2">
        <v>379</v>
      </c>
      <c r="F36" s="167" t="s">
        <v>621</v>
      </c>
      <c r="G36" s="12">
        <v>4856</v>
      </c>
      <c r="H36" s="12">
        <v>2480</v>
      </c>
      <c r="I36" s="167" t="s">
        <v>640</v>
      </c>
      <c r="J36" s="167" t="s">
        <v>646</v>
      </c>
      <c r="K36" s="167" t="s">
        <v>723</v>
      </c>
      <c r="L36" s="167"/>
      <c r="M36" s="12">
        <v>11755</v>
      </c>
      <c r="N36" s="12">
        <v>11160</v>
      </c>
      <c r="O36" s="167" t="s">
        <v>640</v>
      </c>
      <c r="P36" s="167" t="s">
        <v>646</v>
      </c>
      <c r="Q36" s="167" t="s">
        <v>723</v>
      </c>
      <c r="R36" s="167"/>
      <c r="S36" s="12">
        <v>3702</v>
      </c>
      <c r="T36" s="12">
        <v>1082</v>
      </c>
      <c r="U36" s="167" t="s">
        <v>640</v>
      </c>
      <c r="V36" s="167" t="s">
        <v>646</v>
      </c>
      <c r="W36" s="19" t="s">
        <v>641</v>
      </c>
      <c r="X36" s="167" t="s">
        <v>625</v>
      </c>
      <c r="Y36" s="12">
        <v>13982</v>
      </c>
      <c r="Z36" s="12"/>
      <c r="AA36" s="167" t="s">
        <v>640</v>
      </c>
      <c r="AB36" s="167" t="s">
        <v>646</v>
      </c>
      <c r="AC36" s="167" t="s">
        <v>723</v>
      </c>
      <c r="AD36" s="167" t="s">
        <v>625</v>
      </c>
      <c r="AE36" s="12">
        <v>15488</v>
      </c>
      <c r="AF36" s="12"/>
      <c r="AG36" s="19" t="s">
        <v>1284</v>
      </c>
      <c r="AH36" s="167" t="s">
        <v>621</v>
      </c>
      <c r="AI36" s="19" t="s">
        <v>723</v>
      </c>
      <c r="AJ36" s="19" t="s">
        <v>625</v>
      </c>
      <c r="AK36" s="211" t="s">
        <v>624</v>
      </c>
      <c r="AL36" s="212"/>
      <c r="AM36" s="212"/>
      <c r="AN36" s="212"/>
      <c r="AO36" s="212"/>
      <c r="AP36" s="213"/>
      <c r="AQ36" s="12"/>
      <c r="AR36" s="12"/>
      <c r="AS36" s="12"/>
      <c r="AT36" s="167" t="s">
        <v>640</v>
      </c>
      <c r="AU36" s="167" t="s">
        <v>646</v>
      </c>
      <c r="AV36" s="211" t="s">
        <v>647</v>
      </c>
      <c r="AW36" s="213"/>
      <c r="AX36" s="2" t="s">
        <v>1273</v>
      </c>
    </row>
    <row r="37" spans="1:50" s="4" customFormat="1" ht="45" x14ac:dyDescent="0.25">
      <c r="A37" s="2">
        <v>535761</v>
      </c>
      <c r="B37" s="2" t="s">
        <v>131</v>
      </c>
      <c r="C37" s="2" t="s">
        <v>201</v>
      </c>
      <c r="D37" s="2">
        <v>375</v>
      </c>
      <c r="E37" s="2">
        <v>375</v>
      </c>
      <c r="F37" s="167" t="s">
        <v>621</v>
      </c>
      <c r="G37" s="12">
        <v>2839</v>
      </c>
      <c r="H37" s="12">
        <v>1936</v>
      </c>
      <c r="I37" s="167" t="s">
        <v>640</v>
      </c>
      <c r="J37" s="167" t="s">
        <v>646</v>
      </c>
      <c r="K37" s="167" t="s">
        <v>723</v>
      </c>
      <c r="L37" s="167"/>
      <c r="M37" s="12">
        <v>0</v>
      </c>
      <c r="N37" s="12">
        <v>0</v>
      </c>
      <c r="O37" s="167" t="s">
        <v>640</v>
      </c>
      <c r="P37" s="167" t="s">
        <v>646</v>
      </c>
      <c r="Q37" s="167" t="s">
        <v>723</v>
      </c>
      <c r="R37" s="5" t="s">
        <v>969</v>
      </c>
      <c r="S37" s="12">
        <v>3642</v>
      </c>
      <c r="T37" s="12">
        <v>0</v>
      </c>
      <c r="U37" s="167" t="s">
        <v>640</v>
      </c>
      <c r="V37" s="167" t="s">
        <v>646</v>
      </c>
      <c r="W37" s="19" t="s">
        <v>641</v>
      </c>
      <c r="X37" s="167" t="s">
        <v>625</v>
      </c>
      <c r="Y37" s="12">
        <v>0</v>
      </c>
      <c r="Z37" s="12"/>
      <c r="AA37" s="19" t="s">
        <v>1275</v>
      </c>
      <c r="AB37" s="167" t="s">
        <v>621</v>
      </c>
      <c r="AC37" s="167" t="s">
        <v>723</v>
      </c>
      <c r="AD37" s="167" t="s">
        <v>637</v>
      </c>
      <c r="AE37" s="12">
        <v>0</v>
      </c>
      <c r="AF37" s="12"/>
      <c r="AG37" s="19" t="s">
        <v>640</v>
      </c>
      <c r="AH37" s="167" t="s">
        <v>646</v>
      </c>
      <c r="AI37" s="167" t="s">
        <v>723</v>
      </c>
      <c r="AJ37" s="167" t="s">
        <v>637</v>
      </c>
      <c r="AK37" s="211" t="s">
        <v>624</v>
      </c>
      <c r="AL37" s="212"/>
      <c r="AM37" s="212"/>
      <c r="AN37" s="212"/>
      <c r="AO37" s="212"/>
      <c r="AP37" s="213"/>
      <c r="AQ37" s="12"/>
      <c r="AR37" s="12"/>
      <c r="AS37" s="12"/>
      <c r="AT37" s="167" t="s">
        <v>640</v>
      </c>
      <c r="AU37" s="167" t="s">
        <v>646</v>
      </c>
      <c r="AV37" s="211" t="s">
        <v>647</v>
      </c>
      <c r="AW37" s="213"/>
      <c r="AX37" s="2"/>
    </row>
    <row r="38" spans="1:50" s="4" customFormat="1" x14ac:dyDescent="0.25">
      <c r="A38" s="2">
        <v>544663</v>
      </c>
      <c r="B38" s="9" t="s">
        <v>214</v>
      </c>
      <c r="C38" s="2" t="s">
        <v>201</v>
      </c>
      <c r="D38" s="2">
        <v>2486</v>
      </c>
      <c r="E38" s="2">
        <v>582</v>
      </c>
      <c r="F38" s="35" t="s">
        <v>621</v>
      </c>
      <c r="G38" s="12"/>
      <c r="H38" s="12"/>
      <c r="I38" s="35"/>
      <c r="J38" s="35"/>
      <c r="K38" s="35"/>
      <c r="L38" s="35"/>
      <c r="M38" s="12"/>
      <c r="N38" s="12"/>
      <c r="O38" s="35"/>
      <c r="P38" s="35"/>
      <c r="Q38" s="35"/>
      <c r="R38" s="35"/>
      <c r="S38" s="12"/>
      <c r="T38" s="12"/>
      <c r="U38" s="35"/>
      <c r="V38" s="35"/>
      <c r="W38" s="35"/>
      <c r="X38" s="35"/>
      <c r="Y38" s="12"/>
      <c r="Z38" s="12"/>
      <c r="AA38" s="12"/>
      <c r="AB38" s="12"/>
      <c r="AC38" s="35"/>
      <c r="AD38" s="35"/>
      <c r="AE38" s="12"/>
      <c r="AF38" s="12"/>
      <c r="AG38" s="12"/>
      <c r="AH38" s="12"/>
      <c r="AI38" s="35"/>
      <c r="AJ38" s="35"/>
      <c r="AK38" s="12"/>
      <c r="AL38" s="12"/>
      <c r="AM38" s="12"/>
      <c r="AN38" s="12"/>
      <c r="AO38" s="35"/>
      <c r="AP38" s="35"/>
      <c r="AQ38" s="12"/>
      <c r="AR38" s="12"/>
      <c r="AS38" s="12"/>
      <c r="AT38" s="12"/>
      <c r="AU38" s="12"/>
      <c r="AV38" s="35"/>
      <c r="AW38" s="35"/>
      <c r="AX38" s="2"/>
    </row>
    <row r="39" spans="1:50" s="10" customFormat="1" ht="45" customHeight="1" x14ac:dyDescent="0.25">
      <c r="A39" s="9">
        <v>535877</v>
      </c>
      <c r="B39" s="9" t="s">
        <v>151</v>
      </c>
      <c r="C39" s="9" t="s">
        <v>201</v>
      </c>
      <c r="D39" s="9">
        <v>357</v>
      </c>
      <c r="E39" s="9">
        <v>363</v>
      </c>
      <c r="F39" s="163"/>
      <c r="G39" s="11">
        <v>6725</v>
      </c>
      <c r="H39" s="11">
        <v>2008</v>
      </c>
      <c r="I39" s="163" t="s">
        <v>640</v>
      </c>
      <c r="J39" s="163" t="s">
        <v>646</v>
      </c>
      <c r="K39" s="163" t="s">
        <v>723</v>
      </c>
      <c r="L39" s="163"/>
      <c r="M39" s="11">
        <v>15238</v>
      </c>
      <c r="N39" s="11">
        <v>12331</v>
      </c>
      <c r="O39" s="163" t="s">
        <v>640</v>
      </c>
      <c r="P39" s="163" t="s">
        <v>646</v>
      </c>
      <c r="Q39" s="163" t="s">
        <v>723</v>
      </c>
      <c r="R39" s="163"/>
      <c r="S39" s="11">
        <v>3371</v>
      </c>
      <c r="T39" s="11">
        <v>0</v>
      </c>
      <c r="U39" s="163" t="s">
        <v>640</v>
      </c>
      <c r="V39" s="163" t="s">
        <v>646</v>
      </c>
      <c r="W39" s="14" t="s">
        <v>641</v>
      </c>
      <c r="X39" s="163" t="s">
        <v>625</v>
      </c>
      <c r="Y39" s="11">
        <v>126</v>
      </c>
      <c r="Z39" s="11"/>
      <c r="AA39" s="163" t="s">
        <v>640</v>
      </c>
      <c r="AB39" s="163" t="s">
        <v>646</v>
      </c>
      <c r="AC39" s="163" t="s">
        <v>723</v>
      </c>
      <c r="AD39" s="163" t="s">
        <v>625</v>
      </c>
      <c r="AE39" s="11">
        <v>1793</v>
      </c>
      <c r="AF39" s="11"/>
      <c r="AG39" s="163" t="s">
        <v>640</v>
      </c>
      <c r="AH39" s="163" t="s">
        <v>646</v>
      </c>
      <c r="AI39" s="163" t="s">
        <v>723</v>
      </c>
      <c r="AJ39" s="163" t="s">
        <v>625</v>
      </c>
      <c r="AK39" s="208" t="s">
        <v>624</v>
      </c>
      <c r="AL39" s="209"/>
      <c r="AM39" s="209"/>
      <c r="AN39" s="209"/>
      <c r="AO39" s="209"/>
      <c r="AP39" s="210"/>
      <c r="AQ39" s="11"/>
      <c r="AR39" s="11"/>
      <c r="AS39" s="14" t="s">
        <v>675</v>
      </c>
      <c r="AT39" s="163" t="s">
        <v>640</v>
      </c>
      <c r="AU39" s="163" t="s">
        <v>646</v>
      </c>
      <c r="AV39" s="163" t="s">
        <v>642</v>
      </c>
      <c r="AW39" s="163" t="s">
        <v>625</v>
      </c>
      <c r="AX39" s="9" t="s">
        <v>1247</v>
      </c>
    </row>
    <row r="40" spans="1:50" s="10" customFormat="1" ht="30" x14ac:dyDescent="0.25">
      <c r="A40" s="9">
        <v>529729</v>
      </c>
      <c r="B40" s="9" t="s">
        <v>29</v>
      </c>
      <c r="C40" s="9" t="s">
        <v>201</v>
      </c>
      <c r="D40" s="9">
        <v>132</v>
      </c>
      <c r="E40" s="9">
        <v>142</v>
      </c>
      <c r="F40" s="77"/>
      <c r="G40" s="11">
        <v>836</v>
      </c>
      <c r="H40" s="11">
        <v>49</v>
      </c>
      <c r="I40" s="77" t="s">
        <v>640</v>
      </c>
      <c r="J40" s="77" t="s">
        <v>646</v>
      </c>
      <c r="K40" s="77" t="s">
        <v>723</v>
      </c>
      <c r="L40" s="77"/>
      <c r="M40" s="11"/>
      <c r="N40" s="11"/>
      <c r="O40" s="77" t="s">
        <v>640</v>
      </c>
      <c r="P40" s="77" t="s">
        <v>646</v>
      </c>
      <c r="Q40" s="77" t="s">
        <v>705</v>
      </c>
      <c r="R40" s="77"/>
      <c r="S40" s="11">
        <v>1185</v>
      </c>
      <c r="T40" s="11">
        <v>0</v>
      </c>
      <c r="U40" s="77" t="s">
        <v>640</v>
      </c>
      <c r="V40" s="77" t="s">
        <v>646</v>
      </c>
      <c r="W40" s="14" t="s">
        <v>641</v>
      </c>
      <c r="X40" s="77" t="s">
        <v>625</v>
      </c>
      <c r="Y40" s="11">
        <v>1207</v>
      </c>
      <c r="Z40" s="11"/>
      <c r="AA40" s="77" t="s">
        <v>640</v>
      </c>
      <c r="AB40" s="77" t="s">
        <v>646</v>
      </c>
      <c r="AC40" s="77" t="s">
        <v>723</v>
      </c>
      <c r="AD40" s="77" t="s">
        <v>625</v>
      </c>
      <c r="AE40" s="11">
        <v>999</v>
      </c>
      <c r="AF40" s="11"/>
      <c r="AG40" s="77" t="s">
        <v>640</v>
      </c>
      <c r="AH40" s="77" t="s">
        <v>646</v>
      </c>
      <c r="AI40" s="77" t="s">
        <v>723</v>
      </c>
      <c r="AJ40" s="77" t="s">
        <v>625</v>
      </c>
      <c r="AK40" s="208" t="s">
        <v>624</v>
      </c>
      <c r="AL40" s="209"/>
      <c r="AM40" s="209"/>
      <c r="AN40" s="209"/>
      <c r="AO40" s="209"/>
      <c r="AP40" s="210"/>
      <c r="AQ40" s="11"/>
      <c r="AR40" s="11"/>
      <c r="AS40" s="11"/>
      <c r="AT40" s="77" t="s">
        <v>640</v>
      </c>
      <c r="AU40" s="77" t="s">
        <v>646</v>
      </c>
      <c r="AV40" s="208" t="s">
        <v>647</v>
      </c>
      <c r="AW40" s="210"/>
      <c r="AX40" s="9" t="s">
        <v>715</v>
      </c>
    </row>
    <row r="41" spans="1:50" s="4" customFormat="1" x14ac:dyDescent="0.25">
      <c r="A41" s="2">
        <v>544736</v>
      </c>
      <c r="B41" s="9" t="s">
        <v>217</v>
      </c>
      <c r="C41" s="2" t="s">
        <v>201</v>
      </c>
      <c r="D41" s="2">
        <v>2474</v>
      </c>
      <c r="E41" s="2">
        <v>581</v>
      </c>
      <c r="F41" s="35" t="s">
        <v>621</v>
      </c>
      <c r="G41" s="12"/>
      <c r="H41" s="12"/>
      <c r="I41" s="35"/>
      <c r="J41" s="35"/>
      <c r="K41" s="35"/>
      <c r="L41" s="35"/>
      <c r="M41" s="12"/>
      <c r="N41" s="12"/>
      <c r="O41" s="35"/>
      <c r="P41" s="35"/>
      <c r="Q41" s="35"/>
      <c r="R41" s="35"/>
      <c r="S41" s="12"/>
      <c r="T41" s="12"/>
      <c r="U41" s="35"/>
      <c r="V41" s="35"/>
      <c r="W41" s="35"/>
      <c r="X41" s="35"/>
      <c r="Y41" s="12"/>
      <c r="Z41" s="12"/>
      <c r="AA41" s="12"/>
      <c r="AB41" s="12"/>
      <c r="AC41" s="35"/>
      <c r="AD41" s="35"/>
      <c r="AE41" s="12"/>
      <c r="AF41" s="12"/>
      <c r="AG41" s="12"/>
      <c r="AH41" s="12"/>
      <c r="AI41" s="35"/>
      <c r="AJ41" s="35"/>
      <c r="AK41" s="12"/>
      <c r="AL41" s="12"/>
      <c r="AM41" s="12"/>
      <c r="AN41" s="12"/>
      <c r="AO41" s="35"/>
      <c r="AP41" s="35"/>
      <c r="AQ41" s="12"/>
      <c r="AR41" s="12"/>
      <c r="AS41" s="12"/>
      <c r="AT41" s="12"/>
      <c r="AU41" s="12"/>
      <c r="AV41" s="35"/>
      <c r="AW41" s="35"/>
    </row>
    <row r="42" spans="1:50" s="10" customFormat="1" ht="47.25" customHeight="1" x14ac:dyDescent="0.25">
      <c r="A42" s="9">
        <v>544744</v>
      </c>
      <c r="B42" s="9" t="s">
        <v>218</v>
      </c>
      <c r="C42" s="9" t="s">
        <v>201</v>
      </c>
      <c r="D42" s="9">
        <v>423</v>
      </c>
      <c r="E42" s="9">
        <v>401</v>
      </c>
      <c r="F42" s="179" t="s">
        <v>621</v>
      </c>
      <c r="G42" s="11">
        <v>10731</v>
      </c>
      <c r="H42" s="11">
        <v>4889</v>
      </c>
      <c r="I42" s="14" t="s">
        <v>1323</v>
      </c>
      <c r="J42" s="179" t="s">
        <v>621</v>
      </c>
      <c r="K42" s="179" t="s">
        <v>723</v>
      </c>
      <c r="L42" s="31" t="s">
        <v>1324</v>
      </c>
      <c r="M42" s="11">
        <v>0</v>
      </c>
      <c r="N42" s="11">
        <v>0</v>
      </c>
      <c r="O42" s="14" t="s">
        <v>1323</v>
      </c>
      <c r="P42" s="179" t="s">
        <v>621</v>
      </c>
      <c r="Q42" s="179" t="s">
        <v>723</v>
      </c>
      <c r="R42" s="31" t="s">
        <v>1324</v>
      </c>
      <c r="S42" s="11">
        <v>5600</v>
      </c>
      <c r="T42" s="11">
        <v>0</v>
      </c>
      <c r="U42" s="179" t="s">
        <v>640</v>
      </c>
      <c r="V42" s="179" t="s">
        <v>646</v>
      </c>
      <c r="W42" s="14" t="s">
        <v>641</v>
      </c>
      <c r="X42" s="179" t="s">
        <v>625</v>
      </c>
      <c r="Y42" s="11">
        <v>11918</v>
      </c>
      <c r="Z42" s="11"/>
      <c r="AA42" s="182" t="s">
        <v>1325</v>
      </c>
      <c r="AB42" s="179" t="s">
        <v>621</v>
      </c>
      <c r="AC42" s="179" t="s">
        <v>723</v>
      </c>
      <c r="AD42" s="14" t="s">
        <v>907</v>
      </c>
      <c r="AE42" s="11">
        <v>4296</v>
      </c>
      <c r="AF42" s="11"/>
      <c r="AG42" s="182" t="s">
        <v>1326</v>
      </c>
      <c r="AH42" s="179" t="s">
        <v>621</v>
      </c>
      <c r="AI42" s="179" t="s">
        <v>723</v>
      </c>
      <c r="AJ42" s="179" t="s">
        <v>625</v>
      </c>
      <c r="AK42" s="208" t="s">
        <v>624</v>
      </c>
      <c r="AL42" s="209"/>
      <c r="AM42" s="209"/>
      <c r="AN42" s="209"/>
      <c r="AO42" s="209"/>
      <c r="AP42" s="210"/>
      <c r="AQ42" s="11"/>
      <c r="AR42" s="11"/>
      <c r="AS42" s="14" t="s">
        <v>1146</v>
      </c>
      <c r="AT42" s="179" t="s">
        <v>640</v>
      </c>
      <c r="AU42" s="179" t="s">
        <v>646</v>
      </c>
      <c r="AV42" s="179" t="s">
        <v>642</v>
      </c>
      <c r="AW42" s="179" t="s">
        <v>625</v>
      </c>
      <c r="AX42" s="9" t="s">
        <v>1327</v>
      </c>
    </row>
    <row r="43" spans="1:50" s="4" customFormat="1" x14ac:dyDescent="0.25">
      <c r="A43" s="2">
        <v>535800</v>
      </c>
      <c r="B43" s="9" t="s">
        <v>115</v>
      </c>
      <c r="C43" s="2" t="s">
        <v>201</v>
      </c>
      <c r="D43" s="2">
        <v>529</v>
      </c>
      <c r="E43" s="2">
        <v>443</v>
      </c>
      <c r="F43" s="35"/>
      <c r="G43" s="12"/>
      <c r="H43" s="12"/>
      <c r="I43" s="35"/>
      <c r="J43" s="35"/>
      <c r="K43" s="35"/>
      <c r="L43" s="35"/>
      <c r="M43" s="12"/>
      <c r="N43" s="12"/>
      <c r="O43" s="35"/>
      <c r="P43" s="35"/>
      <c r="Q43" s="35"/>
      <c r="R43" s="35"/>
      <c r="S43" s="12"/>
      <c r="T43" s="12"/>
      <c r="U43" s="35"/>
      <c r="V43" s="35"/>
      <c r="W43" s="35"/>
      <c r="X43" s="35"/>
      <c r="Y43" s="12"/>
      <c r="Z43" s="12"/>
      <c r="AA43" s="12"/>
      <c r="AB43" s="12"/>
      <c r="AC43" s="35"/>
      <c r="AD43" s="35"/>
      <c r="AE43" s="12"/>
      <c r="AF43" s="12"/>
      <c r="AG43" s="12"/>
      <c r="AH43" s="12"/>
      <c r="AI43" s="35"/>
      <c r="AJ43" s="35"/>
      <c r="AK43" s="12"/>
      <c r="AL43" s="12"/>
      <c r="AM43" s="12"/>
      <c r="AN43" s="12"/>
      <c r="AO43" s="35"/>
      <c r="AP43" s="35"/>
      <c r="AQ43" s="12"/>
      <c r="AR43" s="12"/>
      <c r="AS43" s="12"/>
      <c r="AT43" s="12"/>
      <c r="AU43" s="12"/>
      <c r="AV43" s="35"/>
      <c r="AW43" s="35"/>
      <c r="AX43" s="2"/>
    </row>
    <row r="44" spans="1:50" s="4" customFormat="1" x14ac:dyDescent="0.25">
      <c r="A44" s="2">
        <v>544761</v>
      </c>
      <c r="B44" s="9" t="s">
        <v>243</v>
      </c>
      <c r="C44" s="2" t="s">
        <v>201</v>
      </c>
      <c r="D44" s="2">
        <v>656</v>
      </c>
      <c r="E44" s="2">
        <v>472</v>
      </c>
      <c r="F44" s="35" t="s">
        <v>621</v>
      </c>
      <c r="G44" s="12"/>
      <c r="H44" s="12"/>
      <c r="I44" s="35"/>
      <c r="J44" s="35"/>
      <c r="K44" s="35"/>
      <c r="L44" s="35"/>
      <c r="M44" s="12"/>
      <c r="N44" s="12"/>
      <c r="O44" s="35"/>
      <c r="P44" s="35"/>
      <c r="Q44" s="35"/>
      <c r="R44" s="35"/>
      <c r="S44" s="12"/>
      <c r="T44" s="12"/>
      <c r="U44" s="35"/>
      <c r="V44" s="35"/>
      <c r="W44" s="35"/>
      <c r="X44" s="35"/>
      <c r="Y44" s="12"/>
      <c r="Z44" s="12"/>
      <c r="AA44" s="12"/>
      <c r="AB44" s="12"/>
      <c r="AC44" s="35"/>
      <c r="AD44" s="35"/>
      <c r="AE44" s="12"/>
      <c r="AF44" s="12"/>
      <c r="AG44" s="12"/>
      <c r="AH44" s="12"/>
      <c r="AI44" s="35"/>
      <c r="AJ44" s="35"/>
      <c r="AK44" s="12"/>
      <c r="AL44" s="12"/>
      <c r="AM44" s="12"/>
      <c r="AN44" s="12"/>
      <c r="AO44" s="35"/>
      <c r="AP44" s="35"/>
      <c r="AQ44" s="12"/>
      <c r="AR44" s="12"/>
      <c r="AS44" s="12"/>
      <c r="AT44" s="12"/>
      <c r="AU44" s="12"/>
      <c r="AV44" s="35"/>
      <c r="AW44" s="35"/>
      <c r="AX44" s="2"/>
    </row>
    <row r="45" spans="1:50" s="4" customFormat="1" x14ac:dyDescent="0.25">
      <c r="A45" s="2">
        <v>544779</v>
      </c>
      <c r="B45" s="9" t="s">
        <v>244</v>
      </c>
      <c r="C45" s="2" t="s">
        <v>201</v>
      </c>
      <c r="D45" s="2">
        <v>4503</v>
      </c>
      <c r="E45" s="2">
        <v>602</v>
      </c>
      <c r="F45" s="35" t="s">
        <v>621</v>
      </c>
      <c r="G45" s="12"/>
      <c r="H45" s="12"/>
      <c r="I45" s="35"/>
      <c r="J45" s="35"/>
      <c r="K45" s="35"/>
      <c r="L45" s="35"/>
      <c r="M45" s="12"/>
      <c r="N45" s="12"/>
      <c r="O45" s="35"/>
      <c r="P45" s="35"/>
      <c r="Q45" s="35"/>
      <c r="R45" s="35"/>
      <c r="S45" s="12"/>
      <c r="T45" s="12"/>
      <c r="U45" s="35"/>
      <c r="V45" s="35"/>
      <c r="W45" s="35"/>
      <c r="X45" s="35"/>
      <c r="Y45" s="12"/>
      <c r="Z45" s="12"/>
      <c r="AA45" s="12"/>
      <c r="AB45" s="12"/>
      <c r="AC45" s="35"/>
      <c r="AD45" s="35"/>
      <c r="AE45" s="12"/>
      <c r="AF45" s="12"/>
      <c r="AG45" s="12"/>
      <c r="AH45" s="12"/>
      <c r="AI45" s="35"/>
      <c r="AJ45" s="35"/>
      <c r="AK45" s="12"/>
      <c r="AL45" s="12"/>
      <c r="AM45" s="12"/>
      <c r="AN45" s="12"/>
      <c r="AO45" s="35"/>
      <c r="AP45" s="35"/>
      <c r="AQ45" s="12"/>
      <c r="AR45" s="12"/>
      <c r="AS45" s="12"/>
      <c r="AT45" s="12"/>
      <c r="AU45" s="12"/>
      <c r="AV45" s="35"/>
      <c r="AW45" s="35"/>
      <c r="AX45" s="2"/>
    </row>
    <row r="46" spans="1:50" s="4" customFormat="1" x14ac:dyDescent="0.25">
      <c r="A46" s="2">
        <v>544795</v>
      </c>
      <c r="B46" s="9" t="s">
        <v>245</v>
      </c>
      <c r="C46" s="2" t="s">
        <v>201</v>
      </c>
      <c r="D46" s="2">
        <v>2613</v>
      </c>
      <c r="E46" s="2">
        <v>586</v>
      </c>
      <c r="F46" s="35"/>
      <c r="G46" s="12"/>
      <c r="H46" s="12"/>
      <c r="I46" s="35"/>
      <c r="J46" s="35"/>
      <c r="K46" s="35"/>
      <c r="L46" s="35"/>
      <c r="M46" s="12"/>
      <c r="N46" s="12"/>
      <c r="O46" s="35"/>
      <c r="P46" s="35"/>
      <c r="Q46" s="35"/>
      <c r="R46" s="35"/>
      <c r="S46" s="12"/>
      <c r="T46" s="12"/>
      <c r="U46" s="35"/>
      <c r="V46" s="35"/>
      <c r="W46" s="35"/>
      <c r="X46" s="35"/>
      <c r="Y46" s="12"/>
      <c r="Z46" s="12"/>
      <c r="AA46" s="12"/>
      <c r="AB46" s="12"/>
      <c r="AC46" s="35"/>
      <c r="AD46" s="35"/>
      <c r="AE46" s="12"/>
      <c r="AF46" s="12"/>
      <c r="AG46" s="12"/>
      <c r="AH46" s="12"/>
      <c r="AI46" s="35"/>
      <c r="AJ46" s="35"/>
      <c r="AK46" s="12"/>
      <c r="AL46" s="12"/>
      <c r="AM46" s="12"/>
      <c r="AN46" s="12"/>
      <c r="AO46" s="35"/>
      <c r="AP46" s="35"/>
      <c r="AQ46" s="12"/>
      <c r="AR46" s="12"/>
      <c r="AS46" s="12"/>
      <c r="AT46" s="12"/>
      <c r="AU46" s="12"/>
      <c r="AV46" s="35"/>
      <c r="AW46" s="35"/>
      <c r="AX46" s="2"/>
    </row>
    <row r="47" spans="1:50" s="4" customFormat="1" ht="45" x14ac:dyDescent="0.25">
      <c r="A47" s="2">
        <v>535940</v>
      </c>
      <c r="B47" s="2" t="s">
        <v>134</v>
      </c>
      <c r="C47" s="2" t="s">
        <v>201</v>
      </c>
      <c r="D47" s="2">
        <v>209</v>
      </c>
      <c r="E47" s="2">
        <v>243</v>
      </c>
      <c r="F47" s="205"/>
      <c r="G47" s="12">
        <f>20195+1704</f>
        <v>21899</v>
      </c>
      <c r="H47" s="12">
        <f>21899-3485</f>
        <v>18414</v>
      </c>
      <c r="I47" s="205" t="s">
        <v>640</v>
      </c>
      <c r="J47" s="205" t="s">
        <v>646</v>
      </c>
      <c r="K47" s="205" t="s">
        <v>723</v>
      </c>
      <c r="L47" s="19" t="s">
        <v>1347</v>
      </c>
      <c r="M47" s="12"/>
      <c r="N47" s="12"/>
      <c r="O47" s="205" t="s">
        <v>640</v>
      </c>
      <c r="P47" s="205" t="s">
        <v>646</v>
      </c>
      <c r="Q47" s="19" t="s">
        <v>711</v>
      </c>
      <c r="R47" s="2"/>
      <c r="S47" s="12">
        <v>1602</v>
      </c>
      <c r="T47" s="12">
        <v>1010</v>
      </c>
      <c r="U47" s="205" t="s">
        <v>640</v>
      </c>
      <c r="V47" s="205" t="s">
        <v>646</v>
      </c>
      <c r="W47" s="19" t="s">
        <v>641</v>
      </c>
      <c r="X47" s="205" t="s">
        <v>625</v>
      </c>
      <c r="Y47" s="12">
        <v>2841</v>
      </c>
      <c r="Z47" s="2"/>
      <c r="AA47" s="205" t="s">
        <v>640</v>
      </c>
      <c r="AB47" s="205" t="s">
        <v>646</v>
      </c>
      <c r="AC47" s="19" t="s">
        <v>723</v>
      </c>
      <c r="AD47" s="19" t="s">
        <v>684</v>
      </c>
      <c r="AE47" s="12">
        <v>0</v>
      </c>
      <c r="AF47" s="12"/>
      <c r="AG47" s="205" t="s">
        <v>640</v>
      </c>
      <c r="AH47" s="205" t="s">
        <v>646</v>
      </c>
      <c r="AI47" s="205" t="s">
        <v>723</v>
      </c>
      <c r="AJ47" s="19" t="s">
        <v>684</v>
      </c>
      <c r="AK47" s="218" t="s">
        <v>624</v>
      </c>
      <c r="AL47" s="218"/>
      <c r="AM47" s="218"/>
      <c r="AN47" s="218"/>
      <c r="AO47" s="218"/>
      <c r="AP47" s="218"/>
      <c r="AQ47" s="12"/>
      <c r="AR47" s="12"/>
      <c r="AS47" s="19" t="s">
        <v>1348</v>
      </c>
      <c r="AT47" s="205" t="s">
        <v>640</v>
      </c>
      <c r="AU47" s="205" t="s">
        <v>646</v>
      </c>
      <c r="AV47" s="205" t="s">
        <v>642</v>
      </c>
      <c r="AW47" s="205" t="s">
        <v>625</v>
      </c>
      <c r="AX47" s="2" t="s">
        <v>1349</v>
      </c>
    </row>
    <row r="48" spans="1:50" s="10" customFormat="1" ht="45" x14ac:dyDescent="0.25">
      <c r="A48" s="9">
        <v>535842</v>
      </c>
      <c r="B48" s="9" t="s">
        <v>120</v>
      </c>
      <c r="C48" s="9" t="s">
        <v>201</v>
      </c>
      <c r="D48" s="9">
        <v>107</v>
      </c>
      <c r="E48" s="9">
        <v>104</v>
      </c>
      <c r="F48" s="65"/>
      <c r="G48" s="11">
        <v>447</v>
      </c>
      <c r="H48" s="11">
        <f>16.5+105.5</f>
        <v>122</v>
      </c>
      <c r="I48" s="65" t="s">
        <v>640</v>
      </c>
      <c r="J48" s="65" t="s">
        <v>646</v>
      </c>
      <c r="K48" s="65" t="s">
        <v>723</v>
      </c>
      <c r="L48" s="65"/>
      <c r="M48" s="11">
        <v>5536</v>
      </c>
      <c r="N48" s="11">
        <v>4755</v>
      </c>
      <c r="O48" s="65" t="s">
        <v>640</v>
      </c>
      <c r="P48" s="65" t="s">
        <v>646</v>
      </c>
      <c r="Q48" s="65" t="s">
        <v>723</v>
      </c>
      <c r="R48" s="65"/>
      <c r="S48" s="11">
        <v>919</v>
      </c>
      <c r="T48" s="11">
        <v>289</v>
      </c>
      <c r="U48" s="65" t="s">
        <v>640</v>
      </c>
      <c r="V48" s="65" t="s">
        <v>646</v>
      </c>
      <c r="W48" s="14" t="s">
        <v>641</v>
      </c>
      <c r="X48" s="65" t="s">
        <v>625</v>
      </c>
      <c r="Y48" s="11">
        <v>2197</v>
      </c>
      <c r="Z48" s="11"/>
      <c r="AA48" s="65" t="s">
        <v>640</v>
      </c>
      <c r="AB48" s="65" t="s">
        <v>646</v>
      </c>
      <c r="AC48" s="65" t="s">
        <v>723</v>
      </c>
      <c r="AD48" s="65" t="s">
        <v>625</v>
      </c>
      <c r="AE48" s="11">
        <v>1535</v>
      </c>
      <c r="AF48" s="11"/>
      <c r="AG48" s="65" t="s">
        <v>640</v>
      </c>
      <c r="AH48" s="65" t="s">
        <v>646</v>
      </c>
      <c r="AI48" s="65" t="s">
        <v>723</v>
      </c>
      <c r="AJ48" s="65" t="s">
        <v>625</v>
      </c>
      <c r="AK48" s="208" t="s">
        <v>624</v>
      </c>
      <c r="AL48" s="209"/>
      <c r="AM48" s="209"/>
      <c r="AN48" s="209"/>
      <c r="AO48" s="209"/>
      <c r="AP48" s="210"/>
      <c r="AQ48" s="11"/>
      <c r="AR48" s="11"/>
      <c r="AS48" s="14" t="s">
        <v>675</v>
      </c>
      <c r="AT48" s="65" t="s">
        <v>640</v>
      </c>
      <c r="AU48" s="65" t="s">
        <v>646</v>
      </c>
      <c r="AV48" s="65" t="s">
        <v>642</v>
      </c>
      <c r="AW48" s="65" t="s">
        <v>625</v>
      </c>
      <c r="AX48" s="9" t="s">
        <v>868</v>
      </c>
    </row>
    <row r="49" spans="1:50" s="10" customFormat="1" ht="45" x14ac:dyDescent="0.25">
      <c r="A49" s="9">
        <v>535281</v>
      </c>
      <c r="B49" s="9" t="s">
        <v>129</v>
      </c>
      <c r="C49" s="9" t="s">
        <v>201</v>
      </c>
      <c r="D49" s="9">
        <v>307</v>
      </c>
      <c r="E49" s="9">
        <v>322</v>
      </c>
      <c r="F49" s="152"/>
      <c r="G49" s="11">
        <v>2845</v>
      </c>
      <c r="H49" s="11">
        <v>248</v>
      </c>
      <c r="I49" s="152" t="s">
        <v>640</v>
      </c>
      <c r="J49" s="152" t="s">
        <v>646</v>
      </c>
      <c r="K49" s="152" t="s">
        <v>723</v>
      </c>
      <c r="L49" s="6" t="s">
        <v>1196</v>
      </c>
      <c r="M49" s="11"/>
      <c r="N49" s="11"/>
      <c r="O49" s="152" t="s">
        <v>640</v>
      </c>
      <c r="P49" s="152" t="s">
        <v>646</v>
      </c>
      <c r="Q49" s="152" t="s">
        <v>705</v>
      </c>
      <c r="R49" s="6" t="s">
        <v>1196</v>
      </c>
      <c r="S49" s="11">
        <v>3060</v>
      </c>
      <c r="T49" s="11">
        <v>0</v>
      </c>
      <c r="U49" s="152" t="s">
        <v>640</v>
      </c>
      <c r="V49" s="152" t="s">
        <v>646</v>
      </c>
      <c r="W49" s="14" t="s">
        <v>641</v>
      </c>
      <c r="X49" s="152" t="s">
        <v>625</v>
      </c>
      <c r="Y49" s="11">
        <v>0</v>
      </c>
      <c r="Z49" s="11"/>
      <c r="AA49" s="152" t="s">
        <v>640</v>
      </c>
      <c r="AB49" s="152" t="s">
        <v>646</v>
      </c>
      <c r="AC49" s="152" t="s">
        <v>723</v>
      </c>
      <c r="AD49" s="14" t="s">
        <v>1197</v>
      </c>
      <c r="AE49" s="11">
        <v>0</v>
      </c>
      <c r="AF49" s="11"/>
      <c r="AG49" s="152" t="s">
        <v>640</v>
      </c>
      <c r="AH49" s="152" t="s">
        <v>646</v>
      </c>
      <c r="AI49" s="152" t="s">
        <v>723</v>
      </c>
      <c r="AJ49" s="14" t="s">
        <v>1198</v>
      </c>
      <c r="AK49" s="208" t="s">
        <v>624</v>
      </c>
      <c r="AL49" s="209"/>
      <c r="AM49" s="209"/>
      <c r="AN49" s="209"/>
      <c r="AO49" s="209"/>
      <c r="AP49" s="210"/>
      <c r="AQ49" s="11"/>
      <c r="AR49" s="11"/>
      <c r="AS49" s="14" t="s">
        <v>1146</v>
      </c>
      <c r="AT49" s="152" t="s">
        <v>640</v>
      </c>
      <c r="AU49" s="152" t="s">
        <v>646</v>
      </c>
      <c r="AV49" s="152" t="s">
        <v>642</v>
      </c>
      <c r="AW49" s="152" t="s">
        <v>625</v>
      </c>
      <c r="AX49" s="9" t="s">
        <v>1199</v>
      </c>
    </row>
    <row r="50" spans="1:50" s="10" customFormat="1" ht="55.5" customHeight="1" x14ac:dyDescent="0.25">
      <c r="A50" s="9">
        <v>535371</v>
      </c>
      <c r="B50" s="9" t="s">
        <v>136</v>
      </c>
      <c r="C50" s="9" t="s">
        <v>201</v>
      </c>
      <c r="D50" s="9">
        <v>210</v>
      </c>
      <c r="E50" s="9">
        <v>245</v>
      </c>
      <c r="F50" s="140"/>
      <c r="G50" s="11">
        <v>2313</v>
      </c>
      <c r="H50" s="11">
        <v>0</v>
      </c>
      <c r="I50" s="140" t="s">
        <v>640</v>
      </c>
      <c r="J50" s="140" t="s">
        <v>646</v>
      </c>
      <c r="K50" s="140" t="s">
        <v>723</v>
      </c>
      <c r="L50" s="140"/>
      <c r="M50" s="11">
        <v>6101</v>
      </c>
      <c r="N50" s="11">
        <v>5314</v>
      </c>
      <c r="O50" s="140" t="s">
        <v>640</v>
      </c>
      <c r="P50" s="140" t="s">
        <v>646</v>
      </c>
      <c r="Q50" s="140" t="s">
        <v>723</v>
      </c>
      <c r="R50" s="140"/>
      <c r="S50" s="11">
        <v>2515</v>
      </c>
      <c r="T50" s="11">
        <v>0</v>
      </c>
      <c r="U50" s="140" t="s">
        <v>640</v>
      </c>
      <c r="V50" s="140" t="s">
        <v>646</v>
      </c>
      <c r="W50" s="14" t="s">
        <v>641</v>
      </c>
      <c r="X50" s="140" t="s">
        <v>625</v>
      </c>
      <c r="Y50" s="11">
        <v>0</v>
      </c>
      <c r="Z50" s="11"/>
      <c r="AA50" s="140" t="s">
        <v>640</v>
      </c>
      <c r="AB50" s="140" t="s">
        <v>646</v>
      </c>
      <c r="AC50" s="140" t="s">
        <v>723</v>
      </c>
      <c r="AD50" s="140" t="s">
        <v>637</v>
      </c>
      <c r="AE50" s="11">
        <v>0</v>
      </c>
      <c r="AF50" s="11"/>
      <c r="AG50" s="140" t="s">
        <v>640</v>
      </c>
      <c r="AH50" s="140" t="s">
        <v>646</v>
      </c>
      <c r="AI50" s="140" t="s">
        <v>723</v>
      </c>
      <c r="AJ50" s="140" t="s">
        <v>637</v>
      </c>
      <c r="AK50" s="208" t="s">
        <v>624</v>
      </c>
      <c r="AL50" s="209"/>
      <c r="AM50" s="209"/>
      <c r="AN50" s="209"/>
      <c r="AO50" s="209"/>
      <c r="AP50" s="210"/>
      <c r="AQ50" s="11"/>
      <c r="AR50" s="11"/>
      <c r="AS50" s="14" t="s">
        <v>675</v>
      </c>
      <c r="AT50" s="140" t="s">
        <v>640</v>
      </c>
      <c r="AU50" s="140" t="s">
        <v>646</v>
      </c>
      <c r="AV50" s="140" t="s">
        <v>642</v>
      </c>
      <c r="AW50" s="140" t="s">
        <v>625</v>
      </c>
      <c r="AX50" s="9"/>
    </row>
    <row r="51" spans="1:50" s="10" customFormat="1" ht="45.75" customHeight="1" x14ac:dyDescent="0.25">
      <c r="A51" s="9">
        <v>544825</v>
      </c>
      <c r="B51" s="9" t="s">
        <v>219</v>
      </c>
      <c r="C51" s="9" t="s">
        <v>201</v>
      </c>
      <c r="D51" s="9">
        <v>371</v>
      </c>
      <c r="E51" s="9">
        <v>370</v>
      </c>
      <c r="F51" s="163"/>
      <c r="G51" s="11">
        <v>2644</v>
      </c>
      <c r="H51" s="11">
        <v>2094</v>
      </c>
      <c r="I51" s="163" t="s">
        <v>640</v>
      </c>
      <c r="J51" s="163" t="s">
        <v>646</v>
      </c>
      <c r="K51" s="163" t="s">
        <v>723</v>
      </c>
      <c r="L51" s="163"/>
      <c r="M51" s="11">
        <v>5194</v>
      </c>
      <c r="N51" s="11">
        <v>3394</v>
      </c>
      <c r="O51" s="163" t="s">
        <v>640</v>
      </c>
      <c r="P51" s="163" t="s">
        <v>646</v>
      </c>
      <c r="Q51" s="163" t="s">
        <v>723</v>
      </c>
      <c r="R51" s="163"/>
      <c r="S51" s="11">
        <v>2884</v>
      </c>
      <c r="T51" s="11">
        <v>0</v>
      </c>
      <c r="U51" s="163" t="s">
        <v>640</v>
      </c>
      <c r="V51" s="163" t="s">
        <v>646</v>
      </c>
      <c r="W51" s="14" t="s">
        <v>641</v>
      </c>
      <c r="X51" s="163" t="s">
        <v>625</v>
      </c>
      <c r="Y51" s="11">
        <v>0</v>
      </c>
      <c r="Z51" s="11"/>
      <c r="AA51" s="163" t="s">
        <v>640</v>
      </c>
      <c r="AB51" s="163" t="s">
        <v>646</v>
      </c>
      <c r="AC51" s="163" t="s">
        <v>723</v>
      </c>
      <c r="AD51" s="163" t="s">
        <v>637</v>
      </c>
      <c r="AE51" s="11">
        <v>0</v>
      </c>
      <c r="AF51" s="11"/>
      <c r="AG51" s="163" t="s">
        <v>640</v>
      </c>
      <c r="AH51" s="163" t="s">
        <v>646</v>
      </c>
      <c r="AI51" s="163" t="s">
        <v>723</v>
      </c>
      <c r="AJ51" s="163" t="s">
        <v>994</v>
      </c>
      <c r="AK51" s="208" t="s">
        <v>624</v>
      </c>
      <c r="AL51" s="209"/>
      <c r="AM51" s="209"/>
      <c r="AN51" s="209"/>
      <c r="AO51" s="209"/>
      <c r="AP51" s="210"/>
      <c r="AQ51" s="11"/>
      <c r="AR51" s="11"/>
      <c r="AS51" s="14" t="s">
        <v>1146</v>
      </c>
      <c r="AT51" s="163" t="s">
        <v>640</v>
      </c>
      <c r="AU51" s="163" t="s">
        <v>646</v>
      </c>
      <c r="AV51" s="163" t="s">
        <v>642</v>
      </c>
      <c r="AW51" s="163" t="s">
        <v>625</v>
      </c>
      <c r="AX51" s="9" t="s">
        <v>1230</v>
      </c>
    </row>
    <row r="52" spans="1:50" s="10" customFormat="1" ht="30" x14ac:dyDescent="0.25">
      <c r="A52" s="9">
        <v>535435</v>
      </c>
      <c r="B52" s="9" t="s">
        <v>185</v>
      </c>
      <c r="C52" s="9" t="s">
        <v>201</v>
      </c>
      <c r="D52" s="9">
        <v>355</v>
      </c>
      <c r="E52" s="9">
        <v>361</v>
      </c>
      <c r="F52" s="172"/>
      <c r="G52" s="11">
        <v>5486</v>
      </c>
      <c r="H52" s="11">
        <v>90</v>
      </c>
      <c r="I52" s="172" t="s">
        <v>640</v>
      </c>
      <c r="J52" s="172" t="s">
        <v>646</v>
      </c>
      <c r="K52" s="172" t="s">
        <v>723</v>
      </c>
      <c r="L52" s="172"/>
      <c r="M52" s="11"/>
      <c r="N52" s="11"/>
      <c r="O52" s="172" t="s">
        <v>640</v>
      </c>
      <c r="P52" s="172" t="s">
        <v>646</v>
      </c>
      <c r="Q52" s="172" t="s">
        <v>705</v>
      </c>
      <c r="R52" s="172"/>
      <c r="S52" s="11">
        <v>2737</v>
      </c>
      <c r="T52" s="11">
        <v>264</v>
      </c>
      <c r="U52" s="172" t="s">
        <v>640</v>
      </c>
      <c r="V52" s="172" t="s">
        <v>646</v>
      </c>
      <c r="W52" s="14" t="s">
        <v>641</v>
      </c>
      <c r="X52" s="172" t="s">
        <v>625</v>
      </c>
      <c r="Y52" s="11">
        <v>0</v>
      </c>
      <c r="Z52" s="11"/>
      <c r="AA52" s="172" t="s">
        <v>640</v>
      </c>
      <c r="AB52" s="172" t="s">
        <v>646</v>
      </c>
      <c r="AC52" s="172" t="s">
        <v>723</v>
      </c>
      <c r="AD52" s="14" t="s">
        <v>994</v>
      </c>
      <c r="AE52" s="11"/>
      <c r="AF52" s="11"/>
      <c r="AG52" s="172" t="s">
        <v>640</v>
      </c>
      <c r="AH52" s="172" t="s">
        <v>646</v>
      </c>
      <c r="AI52" s="172" t="s">
        <v>705</v>
      </c>
      <c r="AJ52" s="14" t="s">
        <v>684</v>
      </c>
      <c r="AK52" s="208" t="s">
        <v>624</v>
      </c>
      <c r="AL52" s="209"/>
      <c r="AM52" s="209"/>
      <c r="AN52" s="209"/>
      <c r="AO52" s="209"/>
      <c r="AP52" s="210"/>
      <c r="AQ52" s="11"/>
      <c r="AR52" s="11"/>
      <c r="AS52" s="14" t="s">
        <v>1146</v>
      </c>
      <c r="AT52" s="172" t="s">
        <v>640</v>
      </c>
      <c r="AU52" s="172" t="s">
        <v>646</v>
      </c>
      <c r="AV52" s="172" t="s">
        <v>642</v>
      </c>
      <c r="AW52" s="172" t="s">
        <v>625</v>
      </c>
      <c r="AX52" s="9" t="s">
        <v>1113</v>
      </c>
    </row>
    <row r="53" spans="1:50" s="8" customFormat="1" ht="30" x14ac:dyDescent="0.25">
      <c r="A53" s="9">
        <v>513661</v>
      </c>
      <c r="B53" s="9" t="s">
        <v>27</v>
      </c>
      <c r="C53" s="9" t="s">
        <v>281</v>
      </c>
      <c r="D53" s="9">
        <v>411</v>
      </c>
      <c r="E53" s="9">
        <v>394</v>
      </c>
      <c r="F53" s="166"/>
      <c r="G53" s="11">
        <v>24801</v>
      </c>
      <c r="H53" s="11">
        <v>18913</v>
      </c>
      <c r="I53" s="166" t="s">
        <v>640</v>
      </c>
      <c r="J53" s="166" t="s">
        <v>646</v>
      </c>
      <c r="K53" s="166" t="s">
        <v>723</v>
      </c>
      <c r="L53" s="6" t="s">
        <v>1307</v>
      </c>
      <c r="M53" s="11"/>
      <c r="N53" s="11"/>
      <c r="O53" s="166" t="s">
        <v>640</v>
      </c>
      <c r="P53" s="166" t="s">
        <v>646</v>
      </c>
      <c r="Q53" s="166" t="s">
        <v>705</v>
      </c>
      <c r="R53" s="6"/>
      <c r="S53" s="11">
        <v>4086</v>
      </c>
      <c r="T53" s="11">
        <v>946</v>
      </c>
      <c r="U53" s="166" t="s">
        <v>640</v>
      </c>
      <c r="V53" s="166" t="s">
        <v>646</v>
      </c>
      <c r="W53" s="14" t="s">
        <v>641</v>
      </c>
      <c r="X53" s="166" t="s">
        <v>625</v>
      </c>
      <c r="Y53" s="11">
        <v>8326</v>
      </c>
      <c r="Z53" s="6"/>
      <c r="AA53" s="166" t="s">
        <v>640</v>
      </c>
      <c r="AB53" s="166" t="s">
        <v>646</v>
      </c>
      <c r="AC53" s="166" t="s">
        <v>723</v>
      </c>
      <c r="AD53" s="14" t="s">
        <v>997</v>
      </c>
      <c r="AE53" s="11">
        <v>1697</v>
      </c>
      <c r="AF53" s="6"/>
      <c r="AG53" s="166" t="s">
        <v>640</v>
      </c>
      <c r="AH53" s="166" t="s">
        <v>646</v>
      </c>
      <c r="AI53" s="166" t="s">
        <v>723</v>
      </c>
      <c r="AJ53" s="14" t="s">
        <v>997</v>
      </c>
      <c r="AK53" s="208" t="s">
        <v>624</v>
      </c>
      <c r="AL53" s="209"/>
      <c r="AM53" s="209"/>
      <c r="AN53" s="209"/>
      <c r="AO53" s="209"/>
      <c r="AP53" s="210"/>
      <c r="AQ53" s="6"/>
      <c r="AR53" s="6"/>
      <c r="AS53" s="14" t="s">
        <v>1146</v>
      </c>
      <c r="AT53" s="166" t="s">
        <v>640</v>
      </c>
      <c r="AU53" s="166" t="s">
        <v>646</v>
      </c>
      <c r="AV53" s="166" t="s">
        <v>642</v>
      </c>
      <c r="AW53" s="166" t="s">
        <v>625</v>
      </c>
      <c r="AX53" s="6" t="s">
        <v>1308</v>
      </c>
    </row>
    <row r="54" spans="1:50" s="4" customFormat="1" x14ac:dyDescent="0.25">
      <c r="A54" s="2">
        <v>544892</v>
      </c>
      <c r="B54" s="9" t="s">
        <v>181</v>
      </c>
      <c r="C54" s="2" t="s">
        <v>201</v>
      </c>
      <c r="D54" s="2">
        <v>804</v>
      </c>
      <c r="E54" s="2">
        <v>499</v>
      </c>
      <c r="F54" s="35" t="s">
        <v>621</v>
      </c>
      <c r="G54" s="12"/>
      <c r="H54" s="12"/>
      <c r="I54" s="35"/>
      <c r="J54" s="35"/>
      <c r="K54" s="35"/>
      <c r="L54" s="35"/>
      <c r="M54" s="12"/>
      <c r="N54" s="12"/>
      <c r="O54" s="35"/>
      <c r="P54" s="35"/>
      <c r="Q54" s="35"/>
      <c r="R54" s="35"/>
      <c r="S54" s="12"/>
      <c r="T54" s="12"/>
      <c r="U54" s="35"/>
      <c r="V54" s="35"/>
      <c r="W54" s="35"/>
      <c r="X54" s="35"/>
      <c r="Y54" s="12"/>
      <c r="Z54" s="12"/>
      <c r="AA54" s="12"/>
      <c r="AB54" s="12"/>
      <c r="AC54" s="35"/>
      <c r="AD54" s="35"/>
      <c r="AE54" s="12"/>
      <c r="AF54" s="12"/>
      <c r="AG54" s="12"/>
      <c r="AH54" s="12"/>
      <c r="AI54" s="35"/>
      <c r="AJ54" s="35"/>
      <c r="AK54" s="12"/>
      <c r="AL54" s="12"/>
      <c r="AM54" s="12"/>
      <c r="AN54" s="12"/>
      <c r="AO54" s="35"/>
      <c r="AP54" s="35"/>
      <c r="AQ54" s="12"/>
      <c r="AR54" s="12"/>
      <c r="AS54" s="12"/>
      <c r="AT54" s="12"/>
      <c r="AU54" s="12"/>
      <c r="AV54" s="35"/>
      <c r="AW54" s="35"/>
      <c r="AX54" s="2"/>
    </row>
    <row r="55" spans="1:50" s="4" customFormat="1" x14ac:dyDescent="0.25">
      <c r="A55" s="2">
        <v>535991</v>
      </c>
      <c r="B55" s="9" t="s">
        <v>187</v>
      </c>
      <c r="C55" s="2" t="s">
        <v>201</v>
      </c>
      <c r="D55" s="2">
        <v>652</v>
      </c>
      <c r="E55" s="2">
        <v>469</v>
      </c>
      <c r="F55" s="35"/>
      <c r="G55" s="12"/>
      <c r="H55" s="12"/>
      <c r="I55" s="35"/>
      <c r="J55" s="35"/>
      <c r="K55" s="35"/>
      <c r="L55" s="35"/>
      <c r="M55" s="12"/>
      <c r="N55" s="12"/>
      <c r="O55" s="35"/>
      <c r="P55" s="35"/>
      <c r="Q55" s="35"/>
      <c r="R55" s="35"/>
      <c r="S55" s="12"/>
      <c r="T55" s="12"/>
      <c r="U55" s="35"/>
      <c r="V55" s="35"/>
      <c r="W55" s="35"/>
      <c r="X55" s="35"/>
      <c r="Y55" s="12"/>
      <c r="Z55" s="12"/>
      <c r="AA55" s="12"/>
      <c r="AB55" s="12"/>
      <c r="AC55" s="35"/>
      <c r="AD55" s="35"/>
      <c r="AE55" s="12"/>
      <c r="AF55" s="12"/>
      <c r="AG55" s="12"/>
      <c r="AH55" s="12"/>
      <c r="AI55" s="35"/>
      <c r="AJ55" s="35"/>
      <c r="AK55" s="12"/>
      <c r="AL55" s="12"/>
      <c r="AM55" s="12"/>
      <c r="AN55" s="12"/>
      <c r="AO55" s="35"/>
      <c r="AP55" s="35"/>
      <c r="AQ55" s="12"/>
      <c r="AR55" s="12"/>
      <c r="AS55" s="12"/>
      <c r="AT55" s="12"/>
      <c r="AU55" s="12"/>
      <c r="AV55" s="35"/>
      <c r="AW55" s="35"/>
      <c r="AX55" s="2"/>
    </row>
    <row r="56" spans="1:50" s="10" customFormat="1" ht="53.25" customHeight="1" x14ac:dyDescent="0.25">
      <c r="A56" s="9">
        <v>535176</v>
      </c>
      <c r="B56" s="9" t="s">
        <v>96</v>
      </c>
      <c r="C56" s="9" t="s">
        <v>201</v>
      </c>
      <c r="D56" s="9">
        <v>269</v>
      </c>
      <c r="E56" s="9">
        <v>292</v>
      </c>
      <c r="F56" s="140"/>
      <c r="G56" s="11">
        <v>4393</v>
      </c>
      <c r="H56" s="11">
        <v>400</v>
      </c>
      <c r="I56" s="140" t="s">
        <v>640</v>
      </c>
      <c r="J56" s="140" t="s">
        <v>646</v>
      </c>
      <c r="K56" s="140" t="s">
        <v>723</v>
      </c>
      <c r="L56" s="6" t="s">
        <v>1151</v>
      </c>
      <c r="M56" s="11">
        <f>582+277+96+65+123+1234+201+289</f>
        <v>2867</v>
      </c>
      <c r="N56" s="11">
        <v>797</v>
      </c>
      <c r="O56" s="140" t="s">
        <v>640</v>
      </c>
      <c r="P56" s="140" t="s">
        <v>646</v>
      </c>
      <c r="Q56" s="140" t="s">
        <v>723</v>
      </c>
      <c r="R56" s="6" t="s">
        <v>1151</v>
      </c>
      <c r="S56" s="11">
        <v>3136</v>
      </c>
      <c r="T56" s="11">
        <v>235</v>
      </c>
      <c r="U56" s="140" t="s">
        <v>640</v>
      </c>
      <c r="V56" s="140" t="s">
        <v>646</v>
      </c>
      <c r="W56" s="14" t="s">
        <v>641</v>
      </c>
      <c r="X56" s="140" t="s">
        <v>625</v>
      </c>
      <c r="Y56" s="11">
        <v>0</v>
      </c>
      <c r="Z56" s="11"/>
      <c r="AA56" s="140" t="s">
        <v>640</v>
      </c>
      <c r="AB56" s="140" t="s">
        <v>646</v>
      </c>
      <c r="AC56" s="140" t="s">
        <v>723</v>
      </c>
      <c r="AD56" s="14" t="s">
        <v>637</v>
      </c>
      <c r="AE56" s="11">
        <v>0</v>
      </c>
      <c r="AF56" s="11"/>
      <c r="AG56" s="140" t="s">
        <v>640</v>
      </c>
      <c r="AH56" s="140" t="s">
        <v>646</v>
      </c>
      <c r="AI56" s="140" t="s">
        <v>723</v>
      </c>
      <c r="AJ56" s="14" t="s">
        <v>1152</v>
      </c>
      <c r="AK56" s="208" t="s">
        <v>624</v>
      </c>
      <c r="AL56" s="209"/>
      <c r="AM56" s="209"/>
      <c r="AN56" s="209"/>
      <c r="AO56" s="209"/>
      <c r="AP56" s="210"/>
      <c r="AQ56" s="11"/>
      <c r="AR56" s="11"/>
      <c r="AS56" s="14" t="s">
        <v>1146</v>
      </c>
      <c r="AT56" s="140" t="s">
        <v>640</v>
      </c>
      <c r="AU56" s="140" t="s">
        <v>646</v>
      </c>
      <c r="AV56" s="140" t="s">
        <v>642</v>
      </c>
      <c r="AW56" s="140" t="s">
        <v>625</v>
      </c>
      <c r="AX56" s="9" t="s">
        <v>1153</v>
      </c>
    </row>
    <row r="57" spans="1:50" s="10" customFormat="1" ht="48.75" customHeight="1" x14ac:dyDescent="0.25">
      <c r="A57" s="9">
        <v>535346</v>
      </c>
      <c r="B57" s="9" t="s">
        <v>153</v>
      </c>
      <c r="C57" s="9" t="s">
        <v>201</v>
      </c>
      <c r="D57" s="9">
        <v>418</v>
      </c>
      <c r="E57" s="9">
        <v>398</v>
      </c>
      <c r="F57" s="179"/>
      <c r="G57" s="11">
        <v>8383</v>
      </c>
      <c r="H57" s="11">
        <v>3447</v>
      </c>
      <c r="I57" s="179" t="s">
        <v>640</v>
      </c>
      <c r="J57" s="179" t="s">
        <v>646</v>
      </c>
      <c r="K57" s="179" t="s">
        <v>723</v>
      </c>
      <c r="L57" s="179"/>
      <c r="M57" s="11">
        <v>3898</v>
      </c>
      <c r="N57" s="11">
        <v>2604</v>
      </c>
      <c r="O57" s="179" t="s">
        <v>640</v>
      </c>
      <c r="P57" s="179" t="s">
        <v>646</v>
      </c>
      <c r="Q57" s="179" t="s">
        <v>723</v>
      </c>
      <c r="R57" s="179"/>
      <c r="S57" s="11">
        <v>3919</v>
      </c>
      <c r="T57" s="11">
        <v>0</v>
      </c>
      <c r="U57" s="179" t="s">
        <v>640</v>
      </c>
      <c r="V57" s="179" t="s">
        <v>646</v>
      </c>
      <c r="W57" s="14" t="s">
        <v>641</v>
      </c>
      <c r="X57" s="179" t="s">
        <v>625</v>
      </c>
      <c r="Y57" s="11">
        <v>0</v>
      </c>
      <c r="Z57" s="11"/>
      <c r="AA57" s="179" t="s">
        <v>640</v>
      </c>
      <c r="AB57" s="179" t="s">
        <v>646</v>
      </c>
      <c r="AC57" s="179" t="s">
        <v>723</v>
      </c>
      <c r="AD57" s="14" t="s">
        <v>1227</v>
      </c>
      <c r="AE57" s="11">
        <v>0</v>
      </c>
      <c r="AF57" s="11"/>
      <c r="AG57" s="179" t="s">
        <v>640</v>
      </c>
      <c r="AH57" s="179" t="s">
        <v>646</v>
      </c>
      <c r="AI57" s="179" t="s">
        <v>723</v>
      </c>
      <c r="AJ57" s="14" t="s">
        <v>1227</v>
      </c>
      <c r="AK57" s="208" t="s">
        <v>624</v>
      </c>
      <c r="AL57" s="209"/>
      <c r="AM57" s="209"/>
      <c r="AN57" s="209"/>
      <c r="AO57" s="209"/>
      <c r="AP57" s="210"/>
      <c r="AQ57" s="11"/>
      <c r="AR57" s="11"/>
      <c r="AS57" s="14" t="s">
        <v>1146</v>
      </c>
      <c r="AT57" s="179" t="s">
        <v>640</v>
      </c>
      <c r="AU57" s="179" t="s">
        <v>646</v>
      </c>
      <c r="AV57" s="179" t="s">
        <v>642</v>
      </c>
      <c r="AW57" s="179" t="s">
        <v>625</v>
      </c>
      <c r="AX57" s="9" t="s">
        <v>1230</v>
      </c>
    </row>
    <row r="58" spans="1:50" s="10" customFormat="1" ht="45" x14ac:dyDescent="0.25">
      <c r="A58" s="9">
        <v>544965</v>
      </c>
      <c r="B58" s="9" t="s">
        <v>254</v>
      </c>
      <c r="C58" s="9" t="s">
        <v>201</v>
      </c>
      <c r="D58" s="9">
        <v>181</v>
      </c>
      <c r="E58" s="9">
        <v>208</v>
      </c>
      <c r="F58" s="103"/>
      <c r="G58" s="11">
        <v>5443</v>
      </c>
      <c r="H58" s="11">
        <v>4010</v>
      </c>
      <c r="I58" s="103" t="s">
        <v>640</v>
      </c>
      <c r="J58" s="103" t="s">
        <v>646</v>
      </c>
      <c r="K58" s="103" t="s">
        <v>723</v>
      </c>
      <c r="L58" s="103"/>
      <c r="M58" s="11">
        <v>14820</v>
      </c>
      <c r="N58" s="11">
        <v>14644</v>
      </c>
      <c r="O58" s="103" t="s">
        <v>640</v>
      </c>
      <c r="P58" s="103" t="s">
        <v>646</v>
      </c>
      <c r="Q58" s="103" t="s">
        <v>723</v>
      </c>
      <c r="R58" s="103"/>
      <c r="S58" s="11">
        <v>1766</v>
      </c>
      <c r="T58" s="11">
        <v>567</v>
      </c>
      <c r="U58" s="103" t="s">
        <v>640</v>
      </c>
      <c r="V58" s="103" t="s">
        <v>646</v>
      </c>
      <c r="W58" s="14" t="s">
        <v>641</v>
      </c>
      <c r="X58" s="103" t="s">
        <v>625</v>
      </c>
      <c r="Y58" s="11">
        <v>6809</v>
      </c>
      <c r="Z58" s="11"/>
      <c r="AA58" s="103" t="s">
        <v>640</v>
      </c>
      <c r="AB58" s="103" t="s">
        <v>646</v>
      </c>
      <c r="AC58" s="103" t="s">
        <v>723</v>
      </c>
      <c r="AD58" s="14" t="s">
        <v>907</v>
      </c>
      <c r="AE58" s="11">
        <v>2367</v>
      </c>
      <c r="AF58" s="11"/>
      <c r="AG58" s="103" t="s">
        <v>640</v>
      </c>
      <c r="AH58" s="103" t="s">
        <v>646</v>
      </c>
      <c r="AI58" s="103" t="s">
        <v>723</v>
      </c>
      <c r="AJ58" s="14" t="s">
        <v>1028</v>
      </c>
      <c r="AK58" s="208" t="s">
        <v>624</v>
      </c>
      <c r="AL58" s="209"/>
      <c r="AM58" s="209"/>
      <c r="AN58" s="209"/>
      <c r="AO58" s="209"/>
      <c r="AP58" s="210"/>
      <c r="AQ58" s="11"/>
      <c r="AR58" s="11"/>
      <c r="AS58" s="11"/>
      <c r="AT58" s="103" t="s">
        <v>640</v>
      </c>
      <c r="AU58" s="103" t="s">
        <v>646</v>
      </c>
      <c r="AV58" s="208" t="s">
        <v>647</v>
      </c>
      <c r="AW58" s="210"/>
      <c r="AX58" s="37" t="s">
        <v>1029</v>
      </c>
    </row>
    <row r="59" spans="1:50" s="4" customFormat="1" x14ac:dyDescent="0.25">
      <c r="A59" s="2">
        <v>544973</v>
      </c>
      <c r="B59" s="9" t="s">
        <v>220</v>
      </c>
      <c r="C59" s="2" t="s">
        <v>201</v>
      </c>
      <c r="D59" s="2">
        <v>1338</v>
      </c>
      <c r="E59" s="2">
        <v>538</v>
      </c>
      <c r="F59" s="35" t="s">
        <v>621</v>
      </c>
      <c r="G59" s="12"/>
      <c r="H59" s="12"/>
      <c r="I59" s="35"/>
      <c r="J59" s="35"/>
      <c r="K59" s="35"/>
      <c r="L59" s="35"/>
      <c r="M59" s="12"/>
      <c r="N59" s="12"/>
      <c r="O59" s="35"/>
      <c r="P59" s="35"/>
      <c r="Q59" s="35"/>
      <c r="R59" s="35"/>
      <c r="S59" s="12"/>
      <c r="T59" s="12"/>
      <c r="U59" s="35"/>
      <c r="V59" s="35"/>
      <c r="W59" s="35"/>
      <c r="X59" s="35"/>
      <c r="Y59" s="12"/>
      <c r="Z59" s="12"/>
      <c r="AA59" s="12"/>
      <c r="AB59" s="12"/>
      <c r="AC59" s="35"/>
      <c r="AD59" s="35"/>
      <c r="AE59" s="12"/>
      <c r="AF59" s="12"/>
      <c r="AG59" s="12"/>
      <c r="AH59" s="12"/>
      <c r="AI59" s="35"/>
      <c r="AJ59" s="35"/>
      <c r="AK59" s="12"/>
      <c r="AL59" s="12"/>
      <c r="AM59" s="12"/>
      <c r="AN59" s="12"/>
      <c r="AO59" s="35"/>
      <c r="AP59" s="35"/>
      <c r="AQ59" s="12"/>
      <c r="AR59" s="12"/>
      <c r="AS59" s="12"/>
      <c r="AT59" s="12"/>
      <c r="AU59" s="12"/>
      <c r="AV59" s="35"/>
      <c r="AW59" s="35"/>
      <c r="AX59" s="2"/>
    </row>
    <row r="60" spans="1:50" s="4" customFormat="1" x14ac:dyDescent="0.25">
      <c r="A60" s="2">
        <v>544981</v>
      </c>
      <c r="B60" s="9" t="s">
        <v>163</v>
      </c>
      <c r="C60" s="2" t="s">
        <v>201</v>
      </c>
      <c r="D60" s="2">
        <v>2572</v>
      </c>
      <c r="E60" s="2">
        <v>585</v>
      </c>
      <c r="F60" s="35"/>
      <c r="G60" s="12"/>
      <c r="H60" s="12"/>
      <c r="I60" s="35"/>
      <c r="J60" s="35"/>
      <c r="K60" s="35"/>
      <c r="L60" s="35"/>
      <c r="M60" s="12"/>
      <c r="N60" s="12"/>
      <c r="O60" s="35"/>
      <c r="P60" s="35"/>
      <c r="Q60" s="35"/>
      <c r="R60" s="35"/>
      <c r="S60" s="12"/>
      <c r="T60" s="12"/>
      <c r="U60" s="35"/>
      <c r="V60" s="35"/>
      <c r="W60" s="35"/>
      <c r="X60" s="35"/>
      <c r="Y60" s="12"/>
      <c r="Z60" s="12"/>
      <c r="AA60" s="12"/>
      <c r="AB60" s="12"/>
      <c r="AC60" s="35"/>
      <c r="AD60" s="35"/>
      <c r="AE60" s="12"/>
      <c r="AF60" s="12"/>
      <c r="AG60" s="12"/>
      <c r="AH60" s="12"/>
      <c r="AI60" s="35"/>
      <c r="AJ60" s="35"/>
      <c r="AK60" s="12"/>
      <c r="AL60" s="12"/>
      <c r="AM60" s="12"/>
      <c r="AN60" s="12"/>
      <c r="AO60" s="35"/>
      <c r="AP60" s="35"/>
      <c r="AQ60" s="12"/>
      <c r="AR60" s="12"/>
      <c r="AS60" s="12"/>
      <c r="AT60" s="12"/>
      <c r="AU60" s="12"/>
      <c r="AV60" s="35"/>
      <c r="AW60" s="35"/>
      <c r="AX60" s="2"/>
    </row>
    <row r="61" spans="1:50" s="4" customFormat="1" x14ac:dyDescent="0.25">
      <c r="A61" s="2">
        <v>545007</v>
      </c>
      <c r="B61" s="9" t="s">
        <v>164</v>
      </c>
      <c r="C61" s="2" t="s">
        <v>201</v>
      </c>
      <c r="D61" s="2">
        <v>942</v>
      </c>
      <c r="E61" s="2">
        <v>515</v>
      </c>
      <c r="F61" s="35"/>
      <c r="G61" s="12"/>
      <c r="H61" s="12"/>
      <c r="I61" s="35"/>
      <c r="J61" s="35"/>
      <c r="K61" s="35"/>
      <c r="L61" s="35"/>
      <c r="M61" s="12"/>
      <c r="N61" s="12"/>
      <c r="O61" s="35"/>
      <c r="P61" s="35"/>
      <c r="Q61" s="35"/>
      <c r="R61" s="35"/>
      <c r="S61" s="12"/>
      <c r="T61" s="12"/>
      <c r="U61" s="35"/>
      <c r="V61" s="35"/>
      <c r="W61" s="35"/>
      <c r="X61" s="35"/>
      <c r="Y61" s="12"/>
      <c r="Z61" s="12"/>
      <c r="AA61" s="12"/>
      <c r="AB61" s="12"/>
      <c r="AC61" s="35"/>
      <c r="AD61" s="35"/>
      <c r="AE61" s="12"/>
      <c r="AF61" s="12"/>
      <c r="AG61" s="12"/>
      <c r="AH61" s="12"/>
      <c r="AI61" s="35"/>
      <c r="AJ61" s="35"/>
      <c r="AK61" s="12"/>
      <c r="AL61" s="12"/>
      <c r="AM61" s="12"/>
      <c r="AN61" s="12"/>
      <c r="AO61" s="35"/>
      <c r="AP61" s="35"/>
      <c r="AQ61" s="12"/>
      <c r="AR61" s="12"/>
      <c r="AS61" s="12"/>
      <c r="AT61" s="12"/>
      <c r="AU61" s="12"/>
      <c r="AV61" s="35"/>
      <c r="AW61" s="35"/>
      <c r="AX61" s="2"/>
    </row>
    <row r="62" spans="1:50" s="4" customFormat="1" x14ac:dyDescent="0.25">
      <c r="A62" s="2">
        <v>545015</v>
      </c>
      <c r="B62" s="9" t="s">
        <v>165</v>
      </c>
      <c r="C62" s="2" t="s">
        <v>201</v>
      </c>
      <c r="D62" s="2">
        <v>524</v>
      </c>
      <c r="E62" s="2">
        <v>442</v>
      </c>
      <c r="F62" s="35"/>
      <c r="G62" s="12"/>
      <c r="H62" s="12"/>
      <c r="I62" s="35"/>
      <c r="J62" s="35"/>
      <c r="K62" s="35"/>
      <c r="L62" s="35"/>
      <c r="M62" s="12"/>
      <c r="N62" s="12"/>
      <c r="O62" s="35"/>
      <c r="P62" s="35"/>
      <c r="Q62" s="35"/>
      <c r="R62" s="35"/>
      <c r="S62" s="12"/>
      <c r="T62" s="12"/>
      <c r="U62" s="35"/>
      <c r="V62" s="35"/>
      <c r="W62" s="35"/>
      <c r="X62" s="35"/>
      <c r="Y62" s="12"/>
      <c r="Z62" s="12"/>
      <c r="AA62" s="12"/>
      <c r="AB62" s="12"/>
      <c r="AC62" s="35"/>
      <c r="AD62" s="35"/>
      <c r="AE62" s="12"/>
      <c r="AF62" s="12"/>
      <c r="AG62" s="12"/>
      <c r="AH62" s="12"/>
      <c r="AI62" s="35"/>
      <c r="AJ62" s="35"/>
      <c r="AK62" s="12"/>
      <c r="AL62" s="12"/>
      <c r="AM62" s="12"/>
      <c r="AN62" s="12"/>
      <c r="AO62" s="35"/>
      <c r="AP62" s="35"/>
      <c r="AQ62" s="12"/>
      <c r="AR62" s="12"/>
      <c r="AS62" s="12"/>
      <c r="AT62" s="12"/>
      <c r="AU62" s="12"/>
      <c r="AV62" s="35"/>
      <c r="AW62" s="35"/>
      <c r="AX62" s="2"/>
    </row>
    <row r="63" spans="1:50" s="4" customFormat="1" x14ac:dyDescent="0.25">
      <c r="A63" s="2">
        <v>545066</v>
      </c>
      <c r="B63" s="9" t="s">
        <v>174</v>
      </c>
      <c r="C63" s="2" t="s">
        <v>201</v>
      </c>
      <c r="D63" s="2">
        <v>2816</v>
      </c>
      <c r="E63" s="2">
        <v>590</v>
      </c>
      <c r="F63" s="35" t="s">
        <v>621</v>
      </c>
      <c r="G63" s="12"/>
      <c r="H63" s="12"/>
      <c r="I63" s="35"/>
      <c r="J63" s="35"/>
      <c r="K63" s="35"/>
      <c r="L63" s="35"/>
      <c r="M63" s="12"/>
      <c r="N63" s="12"/>
      <c r="O63" s="35"/>
      <c r="P63" s="35"/>
      <c r="Q63" s="35"/>
      <c r="R63" s="35"/>
      <c r="S63" s="12"/>
      <c r="T63" s="12"/>
      <c r="U63" s="35"/>
      <c r="V63" s="35"/>
      <c r="W63" s="35"/>
      <c r="X63" s="35"/>
      <c r="Y63" s="12"/>
      <c r="Z63" s="12"/>
      <c r="AA63" s="12"/>
      <c r="AB63" s="12"/>
      <c r="AC63" s="35"/>
      <c r="AD63" s="35"/>
      <c r="AE63" s="12"/>
      <c r="AF63" s="12"/>
      <c r="AG63" s="12"/>
      <c r="AH63" s="12"/>
      <c r="AI63" s="35"/>
      <c r="AJ63" s="35"/>
      <c r="AK63" s="12"/>
      <c r="AL63" s="12"/>
      <c r="AM63" s="12"/>
      <c r="AN63" s="12"/>
      <c r="AO63" s="35"/>
      <c r="AP63" s="35"/>
      <c r="AQ63" s="12"/>
      <c r="AR63" s="12"/>
      <c r="AS63" s="12"/>
      <c r="AT63" s="12"/>
      <c r="AU63" s="12"/>
      <c r="AV63" s="35"/>
      <c r="AW63" s="35"/>
      <c r="AX63" s="2"/>
    </row>
    <row r="64" spans="1:50" s="4" customFormat="1" x14ac:dyDescent="0.25">
      <c r="A64" s="2">
        <v>545074</v>
      </c>
      <c r="B64" s="9" t="s">
        <v>175</v>
      </c>
      <c r="C64" s="2" t="s">
        <v>201</v>
      </c>
      <c r="D64" s="2">
        <v>1371</v>
      </c>
      <c r="E64" s="2">
        <v>542</v>
      </c>
      <c r="F64" s="197" t="s">
        <v>621</v>
      </c>
      <c r="G64" s="2" t="s">
        <v>622</v>
      </c>
      <c r="H64" s="2"/>
      <c r="I64" s="2"/>
      <c r="J64" s="2"/>
      <c r="K64" s="2"/>
      <c r="L64" s="2"/>
      <c r="M64" s="2" t="s">
        <v>622</v>
      </c>
      <c r="N64" s="2"/>
      <c r="O64" s="2"/>
      <c r="P64" s="2"/>
      <c r="Q64" s="2"/>
      <c r="R64" s="2"/>
      <c r="S64" s="2" t="s">
        <v>622</v>
      </c>
      <c r="T64" s="2"/>
      <c r="U64" s="2"/>
      <c r="V64" s="2"/>
      <c r="W64" s="2"/>
      <c r="X64" s="2"/>
      <c r="Y64" s="2" t="s">
        <v>622</v>
      </c>
      <c r="Z64" s="2"/>
      <c r="AA64" s="2"/>
      <c r="AB64" s="2"/>
      <c r="AC64" s="2"/>
      <c r="AD64" s="2"/>
      <c r="AE64" s="2" t="s">
        <v>622</v>
      </c>
      <c r="AF64" s="2"/>
      <c r="AG64" s="2"/>
      <c r="AH64" s="2"/>
      <c r="AI64" s="2"/>
      <c r="AJ64" s="2"/>
      <c r="AK64" s="2" t="s">
        <v>622</v>
      </c>
      <c r="AL64" s="2"/>
      <c r="AM64" s="2"/>
      <c r="AN64" s="2"/>
      <c r="AO64" s="2"/>
      <c r="AP64" s="2"/>
      <c r="AQ64" s="2" t="s">
        <v>622</v>
      </c>
      <c r="AR64" s="2"/>
      <c r="AS64" s="2"/>
      <c r="AT64" s="2"/>
      <c r="AU64" s="2"/>
      <c r="AV64" s="2"/>
      <c r="AW64" s="2"/>
      <c r="AX64" s="2"/>
    </row>
    <row r="65" spans="1:50" s="4" customFormat="1" x14ac:dyDescent="0.25">
      <c r="A65" s="2">
        <v>545082</v>
      </c>
      <c r="B65" s="9" t="s">
        <v>176</v>
      </c>
      <c r="C65" s="2" t="s">
        <v>201</v>
      </c>
      <c r="D65" s="2">
        <v>500</v>
      </c>
      <c r="E65" s="2">
        <v>433</v>
      </c>
      <c r="F65" s="35"/>
      <c r="G65" s="12"/>
      <c r="H65" s="12"/>
      <c r="I65" s="35"/>
      <c r="J65" s="35"/>
      <c r="K65" s="35"/>
      <c r="L65" s="35"/>
      <c r="M65" s="12"/>
      <c r="N65" s="12"/>
      <c r="O65" s="35"/>
      <c r="P65" s="35"/>
      <c r="Q65" s="35"/>
      <c r="R65" s="35"/>
      <c r="S65" s="12"/>
      <c r="T65" s="12"/>
      <c r="U65" s="35"/>
      <c r="V65" s="35"/>
      <c r="W65" s="35"/>
      <c r="X65" s="35"/>
      <c r="Y65" s="12"/>
      <c r="Z65" s="12"/>
      <c r="AA65" s="12"/>
      <c r="AB65" s="12"/>
      <c r="AC65" s="35"/>
      <c r="AD65" s="35"/>
      <c r="AE65" s="12"/>
      <c r="AF65" s="12"/>
      <c r="AG65" s="12"/>
      <c r="AH65" s="12"/>
      <c r="AI65" s="35"/>
      <c r="AJ65" s="35"/>
      <c r="AK65" s="12"/>
      <c r="AL65" s="12"/>
      <c r="AM65" s="12"/>
      <c r="AN65" s="12"/>
      <c r="AO65" s="35"/>
      <c r="AP65" s="35"/>
      <c r="AQ65" s="12"/>
      <c r="AR65" s="12"/>
      <c r="AS65" s="12"/>
      <c r="AT65" s="12"/>
      <c r="AU65" s="12"/>
      <c r="AV65" s="35"/>
      <c r="AW65" s="35"/>
      <c r="AX65" s="2"/>
    </row>
    <row r="66" spans="1:50" s="10" customFormat="1" ht="90" x14ac:dyDescent="0.25">
      <c r="A66" s="9">
        <v>536032</v>
      </c>
      <c r="B66" s="9" t="s">
        <v>191</v>
      </c>
      <c r="C66" s="9" t="s">
        <v>201</v>
      </c>
      <c r="D66" s="9">
        <v>63</v>
      </c>
      <c r="E66" s="9">
        <v>33</v>
      </c>
      <c r="F66" s="63" t="s">
        <v>621</v>
      </c>
      <c r="G66" s="11"/>
      <c r="H66" s="11"/>
      <c r="I66" s="63"/>
      <c r="J66" s="63"/>
      <c r="K66" s="63"/>
      <c r="L66" s="63"/>
      <c r="M66" s="11"/>
      <c r="N66" s="11"/>
      <c r="O66" s="63"/>
      <c r="P66" s="63"/>
      <c r="Q66" s="63"/>
      <c r="R66" s="63"/>
      <c r="S66" s="11">
        <v>630</v>
      </c>
      <c r="T66" s="11">
        <v>20</v>
      </c>
      <c r="U66" s="63" t="s">
        <v>640</v>
      </c>
      <c r="V66" s="63" t="s">
        <v>646</v>
      </c>
      <c r="W66" s="14" t="s">
        <v>641</v>
      </c>
      <c r="X66" s="63" t="s">
        <v>625</v>
      </c>
      <c r="Y66" s="11">
        <v>2112</v>
      </c>
      <c r="Z66" s="11"/>
      <c r="AA66" s="63" t="s">
        <v>640</v>
      </c>
      <c r="AB66" s="63" t="s">
        <v>646</v>
      </c>
      <c r="AC66" s="63" t="s">
        <v>723</v>
      </c>
      <c r="AD66" s="63" t="s">
        <v>625</v>
      </c>
      <c r="AE66" s="11">
        <v>1105</v>
      </c>
      <c r="AF66" s="11">
        <v>268</v>
      </c>
      <c r="AG66" s="14" t="s">
        <v>758</v>
      </c>
      <c r="AH66" s="63" t="s">
        <v>621</v>
      </c>
      <c r="AI66" s="63" t="s">
        <v>723</v>
      </c>
      <c r="AJ66" s="63"/>
      <c r="AK66" s="208" t="s">
        <v>624</v>
      </c>
      <c r="AL66" s="209"/>
      <c r="AM66" s="209"/>
      <c r="AN66" s="209"/>
      <c r="AO66" s="209"/>
      <c r="AP66" s="210"/>
      <c r="AQ66" s="11"/>
      <c r="AR66" s="11"/>
      <c r="AS66" s="11"/>
      <c r="AT66" s="63" t="s">
        <v>640</v>
      </c>
      <c r="AU66" s="63" t="s">
        <v>646</v>
      </c>
      <c r="AV66" s="208" t="s">
        <v>647</v>
      </c>
      <c r="AW66" s="210"/>
      <c r="AX66" s="9" t="s">
        <v>759</v>
      </c>
    </row>
    <row r="67" spans="1:50" s="4" customFormat="1" ht="45" x14ac:dyDescent="0.25">
      <c r="A67" s="2">
        <v>545091</v>
      </c>
      <c r="B67" s="9" t="s">
        <v>261</v>
      </c>
      <c r="C67" s="2" t="s">
        <v>201</v>
      </c>
      <c r="D67" s="2">
        <v>221</v>
      </c>
      <c r="E67" s="2">
        <v>252</v>
      </c>
      <c r="F67" s="35"/>
      <c r="G67" s="11">
        <v>1771</v>
      </c>
      <c r="H67" s="11">
        <v>369</v>
      </c>
      <c r="I67" s="123" t="s">
        <v>640</v>
      </c>
      <c r="J67" s="123" t="s">
        <v>646</v>
      </c>
      <c r="K67" s="123" t="s">
        <v>723</v>
      </c>
      <c r="L67" s="123"/>
      <c r="M67" s="11">
        <v>3233</v>
      </c>
      <c r="N67" s="11">
        <v>1932</v>
      </c>
      <c r="O67" s="123" t="s">
        <v>640</v>
      </c>
      <c r="P67" s="123" t="s">
        <v>646</v>
      </c>
      <c r="Q67" s="123" t="s">
        <v>723</v>
      </c>
      <c r="R67" s="123"/>
      <c r="S67" s="11">
        <v>1414</v>
      </c>
      <c r="T67" s="11">
        <v>0</v>
      </c>
      <c r="U67" s="123" t="s">
        <v>640</v>
      </c>
      <c r="V67" s="123" t="s">
        <v>646</v>
      </c>
      <c r="W67" s="14" t="s">
        <v>641</v>
      </c>
      <c r="X67" s="123" t="s">
        <v>625</v>
      </c>
      <c r="Y67" s="11">
        <v>7641</v>
      </c>
      <c r="Z67" s="11"/>
      <c r="AA67" s="123" t="s">
        <v>640</v>
      </c>
      <c r="AB67" s="123" t="s">
        <v>646</v>
      </c>
      <c r="AC67" s="123" t="s">
        <v>723</v>
      </c>
      <c r="AD67" s="14" t="s">
        <v>907</v>
      </c>
      <c r="AE67" s="11">
        <v>745</v>
      </c>
      <c r="AF67" s="11"/>
      <c r="AG67" s="123" t="s">
        <v>640</v>
      </c>
      <c r="AH67" s="123" t="s">
        <v>646</v>
      </c>
      <c r="AI67" s="123" t="s">
        <v>723</v>
      </c>
      <c r="AJ67" s="14" t="s">
        <v>684</v>
      </c>
      <c r="AK67" s="208" t="s">
        <v>624</v>
      </c>
      <c r="AL67" s="209"/>
      <c r="AM67" s="209"/>
      <c r="AN67" s="209"/>
      <c r="AO67" s="209"/>
      <c r="AP67" s="210"/>
      <c r="AQ67" s="11"/>
      <c r="AR67" s="11"/>
      <c r="AS67" s="14" t="s">
        <v>665</v>
      </c>
      <c r="AT67" s="123" t="s">
        <v>640</v>
      </c>
      <c r="AU67" s="123" t="s">
        <v>646</v>
      </c>
      <c r="AV67" s="123" t="s">
        <v>642</v>
      </c>
      <c r="AW67" s="123" t="s">
        <v>625</v>
      </c>
      <c r="AX67" s="9" t="s">
        <v>1103</v>
      </c>
    </row>
    <row r="68" spans="1:50" s="4" customFormat="1" x14ac:dyDescent="0.25">
      <c r="A68" s="2">
        <v>545121</v>
      </c>
      <c r="B68" s="9" t="s">
        <v>157</v>
      </c>
      <c r="C68" s="2" t="s">
        <v>201</v>
      </c>
      <c r="D68" s="2">
        <v>1408</v>
      </c>
      <c r="E68" s="2">
        <v>546</v>
      </c>
      <c r="F68" s="35" t="s">
        <v>621</v>
      </c>
      <c r="G68" s="12"/>
      <c r="H68" s="12"/>
      <c r="I68" s="35"/>
      <c r="J68" s="35"/>
      <c r="K68" s="35"/>
      <c r="L68" s="35"/>
      <c r="M68" s="12"/>
      <c r="N68" s="12"/>
      <c r="O68" s="35"/>
      <c r="P68" s="35"/>
      <c r="Q68" s="35"/>
      <c r="R68" s="35"/>
      <c r="S68" s="12"/>
      <c r="T68" s="12"/>
      <c r="U68" s="35"/>
      <c r="V68" s="35"/>
      <c r="W68" s="35"/>
      <c r="X68" s="35"/>
      <c r="Y68" s="12"/>
      <c r="Z68" s="12"/>
      <c r="AA68" s="12"/>
      <c r="AB68" s="12"/>
      <c r="AC68" s="35"/>
      <c r="AD68" s="35"/>
      <c r="AE68" s="12"/>
      <c r="AF68" s="12"/>
      <c r="AG68" s="12"/>
      <c r="AH68" s="12"/>
      <c r="AI68" s="35"/>
      <c r="AJ68" s="35"/>
      <c r="AK68" s="12"/>
      <c r="AL68" s="12"/>
      <c r="AM68" s="12"/>
      <c r="AN68" s="12"/>
      <c r="AO68" s="35"/>
      <c r="AP68" s="35"/>
      <c r="AQ68" s="12"/>
      <c r="AR68" s="12"/>
      <c r="AS68" s="12"/>
      <c r="AT68" s="12"/>
      <c r="AU68" s="12"/>
      <c r="AV68" s="35"/>
      <c r="AW68" s="35"/>
      <c r="AX68" s="2"/>
    </row>
    <row r="69" spans="1:50" s="4" customFormat="1" x14ac:dyDescent="0.25">
      <c r="A69" s="2">
        <v>545139</v>
      </c>
      <c r="B69" s="9" t="s">
        <v>160</v>
      </c>
      <c r="C69" s="2" t="s">
        <v>201</v>
      </c>
      <c r="D69" s="2">
        <v>943</v>
      </c>
      <c r="E69" s="2">
        <v>516</v>
      </c>
      <c r="F69" s="35"/>
      <c r="G69" s="12"/>
      <c r="H69" s="12"/>
      <c r="I69" s="35"/>
      <c r="J69" s="35"/>
      <c r="K69" s="35"/>
      <c r="L69" s="35"/>
      <c r="M69" s="12"/>
      <c r="N69" s="12"/>
      <c r="O69" s="35"/>
      <c r="P69" s="35"/>
      <c r="Q69" s="35"/>
      <c r="R69" s="35"/>
      <c r="S69" s="12"/>
      <c r="T69" s="12"/>
      <c r="U69" s="35"/>
      <c r="V69" s="35"/>
      <c r="W69" s="35"/>
      <c r="X69" s="35"/>
      <c r="Y69" s="12"/>
      <c r="Z69" s="12"/>
      <c r="AA69" s="12"/>
      <c r="AB69" s="12"/>
      <c r="AC69" s="35"/>
      <c r="AD69" s="35"/>
      <c r="AE69" s="12"/>
      <c r="AF69" s="12"/>
      <c r="AG69" s="12"/>
      <c r="AH69" s="12"/>
      <c r="AI69" s="35"/>
      <c r="AJ69" s="35"/>
      <c r="AK69" s="12"/>
      <c r="AL69" s="12"/>
      <c r="AM69" s="12"/>
      <c r="AN69" s="12"/>
      <c r="AO69" s="35"/>
      <c r="AP69" s="35"/>
      <c r="AQ69" s="12"/>
      <c r="AR69" s="12"/>
      <c r="AS69" s="12"/>
      <c r="AT69" s="12"/>
      <c r="AU69" s="12"/>
      <c r="AV69" s="35"/>
      <c r="AW69" s="35"/>
      <c r="AX69" s="2"/>
    </row>
    <row r="70" spans="1:50" s="10" customFormat="1" ht="72.400000000000006" customHeight="1" x14ac:dyDescent="0.25">
      <c r="A70" s="9">
        <v>535494</v>
      </c>
      <c r="B70" s="9" t="s">
        <v>190</v>
      </c>
      <c r="C70" s="9" t="s">
        <v>201</v>
      </c>
      <c r="D70" s="9">
        <v>512</v>
      </c>
      <c r="E70" s="9">
        <v>440</v>
      </c>
      <c r="F70" s="86" t="s">
        <v>621</v>
      </c>
      <c r="G70" s="11">
        <v>9209</v>
      </c>
      <c r="H70" s="11">
        <v>1891</v>
      </c>
      <c r="I70" s="14" t="s">
        <v>999</v>
      </c>
      <c r="J70" s="36" t="s">
        <v>646</v>
      </c>
      <c r="K70" s="14" t="s">
        <v>723</v>
      </c>
      <c r="L70" s="31" t="s">
        <v>1000</v>
      </c>
      <c r="M70" s="11">
        <v>0</v>
      </c>
      <c r="N70" s="11">
        <v>0</v>
      </c>
      <c r="O70" s="14" t="s">
        <v>999</v>
      </c>
      <c r="P70" s="36" t="s">
        <v>646</v>
      </c>
      <c r="Q70" s="14" t="s">
        <v>723</v>
      </c>
      <c r="R70" s="31" t="s">
        <v>1001</v>
      </c>
      <c r="S70" s="11">
        <v>3896</v>
      </c>
      <c r="T70" s="11">
        <v>138</v>
      </c>
      <c r="U70" s="14" t="s">
        <v>955</v>
      </c>
      <c r="V70" s="86" t="s">
        <v>646</v>
      </c>
      <c r="W70" s="14" t="s">
        <v>993</v>
      </c>
      <c r="X70" s="86" t="s">
        <v>625</v>
      </c>
      <c r="Y70" s="11">
        <v>0</v>
      </c>
      <c r="Z70" s="11"/>
      <c r="AA70" s="86" t="s">
        <v>640</v>
      </c>
      <c r="AB70" s="86" t="s">
        <v>646</v>
      </c>
      <c r="AC70" s="86" t="s">
        <v>723</v>
      </c>
      <c r="AD70" s="86" t="s">
        <v>637</v>
      </c>
      <c r="AE70" s="11">
        <v>0</v>
      </c>
      <c r="AF70" s="11"/>
      <c r="AG70" s="86" t="s">
        <v>640</v>
      </c>
      <c r="AH70" s="86" t="s">
        <v>646</v>
      </c>
      <c r="AI70" s="86" t="s">
        <v>723</v>
      </c>
      <c r="AJ70" s="86" t="s">
        <v>637</v>
      </c>
      <c r="AK70" s="208" t="s">
        <v>624</v>
      </c>
      <c r="AL70" s="209"/>
      <c r="AM70" s="209"/>
      <c r="AN70" s="209"/>
      <c r="AO70" s="209"/>
      <c r="AP70" s="210"/>
      <c r="AQ70" s="11"/>
      <c r="AR70" s="11"/>
      <c r="AS70" s="14" t="s">
        <v>675</v>
      </c>
      <c r="AT70" s="86" t="s">
        <v>640</v>
      </c>
      <c r="AU70" s="86" t="s">
        <v>646</v>
      </c>
      <c r="AV70" s="86" t="s">
        <v>642</v>
      </c>
      <c r="AW70" s="86" t="s">
        <v>625</v>
      </c>
      <c r="AX70" s="9" t="s">
        <v>996</v>
      </c>
    </row>
    <row r="71" spans="1:50" s="4" customFormat="1" x14ac:dyDescent="0.25">
      <c r="A71" s="2">
        <v>545228</v>
      </c>
      <c r="B71" s="9" t="s">
        <v>158</v>
      </c>
      <c r="C71" s="2" t="s">
        <v>201</v>
      </c>
      <c r="D71" s="2">
        <v>2275</v>
      </c>
      <c r="E71" s="2">
        <v>577</v>
      </c>
      <c r="F71" s="35" t="s">
        <v>621</v>
      </c>
      <c r="G71" s="12"/>
      <c r="H71" s="12"/>
      <c r="I71" s="35"/>
      <c r="J71" s="35"/>
      <c r="K71" s="35"/>
      <c r="L71" s="35"/>
      <c r="M71" s="12"/>
      <c r="N71" s="12"/>
      <c r="O71" s="35"/>
      <c r="P71" s="35"/>
      <c r="Q71" s="35"/>
      <c r="R71" s="35"/>
      <c r="S71" s="12"/>
      <c r="T71" s="12"/>
      <c r="U71" s="35"/>
      <c r="V71" s="35"/>
      <c r="W71" s="35"/>
      <c r="X71" s="35"/>
      <c r="Y71" s="12"/>
      <c r="Z71" s="12"/>
      <c r="AA71" s="12"/>
      <c r="AB71" s="12"/>
      <c r="AC71" s="35"/>
      <c r="AD71" s="35"/>
      <c r="AE71" s="12"/>
      <c r="AF71" s="12"/>
      <c r="AG71" s="12"/>
      <c r="AH71" s="12"/>
      <c r="AI71" s="35"/>
      <c r="AJ71" s="35"/>
      <c r="AK71" s="12"/>
      <c r="AL71" s="12"/>
      <c r="AM71" s="12"/>
      <c r="AN71" s="12"/>
      <c r="AO71" s="35"/>
      <c r="AP71" s="35"/>
      <c r="AQ71" s="12"/>
      <c r="AR71" s="12"/>
      <c r="AS71" s="12"/>
      <c r="AT71" s="12"/>
      <c r="AU71" s="12"/>
      <c r="AV71" s="35"/>
      <c r="AW71" s="35"/>
      <c r="AX71" s="2"/>
    </row>
    <row r="72" spans="1:50" s="4" customFormat="1" x14ac:dyDescent="0.25">
      <c r="A72" s="2">
        <v>535737</v>
      </c>
      <c r="B72" s="9" t="s">
        <v>146</v>
      </c>
      <c r="C72" s="2" t="s">
        <v>201</v>
      </c>
      <c r="D72" s="2">
        <v>607</v>
      </c>
      <c r="E72" s="2">
        <v>462</v>
      </c>
      <c r="F72" s="35"/>
      <c r="G72" s="12"/>
      <c r="H72" s="12"/>
      <c r="I72" s="35"/>
      <c r="J72" s="35"/>
      <c r="K72" s="35"/>
      <c r="L72" s="35"/>
      <c r="M72" s="12"/>
      <c r="N72" s="12"/>
      <c r="O72" s="35"/>
      <c r="P72" s="35"/>
      <c r="Q72" s="35"/>
      <c r="R72" s="35"/>
      <c r="S72" s="12"/>
      <c r="T72" s="12"/>
      <c r="U72" s="35"/>
      <c r="V72" s="35"/>
      <c r="W72" s="35"/>
      <c r="X72" s="35"/>
      <c r="Y72" s="12"/>
      <c r="Z72" s="12"/>
      <c r="AA72" s="12"/>
      <c r="AB72" s="12"/>
      <c r="AC72" s="35"/>
      <c r="AD72" s="35"/>
      <c r="AE72" s="12"/>
      <c r="AF72" s="12"/>
      <c r="AG72" s="12"/>
      <c r="AH72" s="12"/>
      <c r="AI72" s="35"/>
      <c r="AJ72" s="35"/>
      <c r="AK72" s="12"/>
      <c r="AL72" s="12"/>
      <c r="AM72" s="12"/>
      <c r="AN72" s="12"/>
      <c r="AO72" s="35"/>
      <c r="AP72" s="35"/>
      <c r="AQ72" s="12"/>
      <c r="AR72" s="12"/>
      <c r="AS72" s="12"/>
      <c r="AT72" s="12"/>
      <c r="AU72" s="12"/>
      <c r="AV72" s="35"/>
      <c r="AW72" s="35"/>
      <c r="AX72" s="2"/>
    </row>
    <row r="73" spans="1:50" s="4" customFormat="1" x14ac:dyDescent="0.25">
      <c r="A73" s="2">
        <v>535893</v>
      </c>
      <c r="B73" s="9" t="s">
        <v>133</v>
      </c>
      <c r="C73" s="2" t="s">
        <v>201</v>
      </c>
      <c r="D73" s="2">
        <v>459</v>
      </c>
      <c r="E73" s="2">
        <v>418</v>
      </c>
      <c r="F73" s="35"/>
      <c r="G73" s="12"/>
      <c r="H73" s="12"/>
      <c r="I73" s="35"/>
      <c r="J73" s="35"/>
      <c r="K73" s="35"/>
      <c r="L73" s="35"/>
      <c r="M73" s="12"/>
      <c r="N73" s="12"/>
      <c r="O73" s="35"/>
      <c r="P73" s="35"/>
      <c r="Q73" s="35"/>
      <c r="R73" s="35"/>
      <c r="S73" s="12"/>
      <c r="T73" s="12"/>
      <c r="U73" s="35"/>
      <c r="V73" s="35"/>
      <c r="W73" s="35"/>
      <c r="X73" s="35"/>
      <c r="Y73" s="12"/>
      <c r="Z73" s="12"/>
      <c r="AA73" s="12"/>
      <c r="AB73" s="12"/>
      <c r="AC73" s="35"/>
      <c r="AD73" s="35"/>
      <c r="AE73" s="12"/>
      <c r="AF73" s="12"/>
      <c r="AG73" s="12"/>
      <c r="AH73" s="12"/>
      <c r="AI73" s="35"/>
      <c r="AJ73" s="35"/>
      <c r="AK73" s="12"/>
      <c r="AL73" s="12"/>
      <c r="AM73" s="12"/>
      <c r="AN73" s="12"/>
      <c r="AO73" s="35"/>
      <c r="AP73" s="35"/>
      <c r="AQ73" s="12"/>
      <c r="AR73" s="12"/>
      <c r="AS73" s="12"/>
      <c r="AT73" s="12"/>
      <c r="AU73" s="12"/>
      <c r="AV73" s="35"/>
      <c r="AW73" s="35"/>
      <c r="AX73" s="2"/>
    </row>
    <row r="74" spans="1:50" s="84" customFormat="1" ht="45" x14ac:dyDescent="0.25">
      <c r="A74" s="79">
        <v>535915</v>
      </c>
      <c r="B74" s="79" t="s">
        <v>138</v>
      </c>
      <c r="C74" s="79" t="s">
        <v>201</v>
      </c>
      <c r="D74" s="79">
        <v>41</v>
      </c>
      <c r="E74" s="79">
        <v>6</v>
      </c>
      <c r="F74" s="80"/>
      <c r="G74" s="81">
        <v>5168</v>
      </c>
      <c r="H74" s="81">
        <v>4495</v>
      </c>
      <c r="I74" s="80" t="s">
        <v>640</v>
      </c>
      <c r="J74" s="169" t="s">
        <v>646</v>
      </c>
      <c r="K74" s="80" t="s">
        <v>723</v>
      </c>
      <c r="L74" s="83" t="s">
        <v>698</v>
      </c>
      <c r="M74" s="81">
        <v>0</v>
      </c>
      <c r="N74" s="81">
        <v>0</v>
      </c>
      <c r="O74" s="80" t="s">
        <v>640</v>
      </c>
      <c r="P74" s="80" t="s">
        <v>646</v>
      </c>
      <c r="Q74" s="80" t="s">
        <v>723</v>
      </c>
      <c r="R74" s="80"/>
      <c r="S74" s="81">
        <v>201</v>
      </c>
      <c r="T74" s="81">
        <v>0</v>
      </c>
      <c r="U74" s="80" t="s">
        <v>640</v>
      </c>
      <c r="V74" s="80" t="s">
        <v>646</v>
      </c>
      <c r="W74" s="83" t="s">
        <v>641</v>
      </c>
      <c r="X74" s="80" t="s">
        <v>625</v>
      </c>
      <c r="Y74" s="81">
        <v>2271</v>
      </c>
      <c r="AA74" s="83" t="s">
        <v>1265</v>
      </c>
      <c r="AB74" s="80" t="s">
        <v>646</v>
      </c>
      <c r="AC74" s="80" t="s">
        <v>723</v>
      </c>
      <c r="AD74" s="80" t="s">
        <v>625</v>
      </c>
      <c r="AE74" s="81">
        <v>393</v>
      </c>
      <c r="AF74" s="81"/>
      <c r="AG74" s="80" t="s">
        <v>640</v>
      </c>
      <c r="AH74" s="80" t="s">
        <v>646</v>
      </c>
      <c r="AI74" s="80" t="s">
        <v>723</v>
      </c>
      <c r="AJ74" s="80" t="s">
        <v>625</v>
      </c>
      <c r="AK74" s="215" t="s">
        <v>624</v>
      </c>
      <c r="AL74" s="217"/>
      <c r="AM74" s="217"/>
      <c r="AN74" s="217"/>
      <c r="AO74" s="217"/>
      <c r="AP74" s="216"/>
      <c r="AQ74" s="81"/>
      <c r="AR74" s="81"/>
      <c r="AS74" s="83" t="s">
        <v>665</v>
      </c>
      <c r="AT74" s="80" t="s">
        <v>640</v>
      </c>
      <c r="AU74" s="80" t="s">
        <v>646</v>
      </c>
      <c r="AV74" s="80" t="s">
        <v>642</v>
      </c>
      <c r="AW74" s="80" t="s">
        <v>625</v>
      </c>
      <c r="AX74" s="85" t="s">
        <v>1263</v>
      </c>
    </row>
    <row r="75" spans="1:50" s="4" customFormat="1" x14ac:dyDescent="0.25">
      <c r="A75" s="183">
        <v>545261</v>
      </c>
      <c r="B75" s="184" t="s">
        <v>167</v>
      </c>
      <c r="C75" s="183" t="s">
        <v>201</v>
      </c>
      <c r="D75" s="183">
        <v>813</v>
      </c>
      <c r="E75" s="183">
        <v>500</v>
      </c>
      <c r="F75" s="185"/>
      <c r="G75" s="186"/>
      <c r="H75" s="186"/>
      <c r="I75" s="185"/>
      <c r="J75" s="185"/>
      <c r="K75" s="185"/>
      <c r="L75" s="185"/>
      <c r="M75" s="186"/>
      <c r="N75" s="186"/>
      <c r="O75" s="185"/>
      <c r="P75" s="185"/>
      <c r="Q75" s="185"/>
      <c r="R75" s="185"/>
      <c r="S75" s="186"/>
      <c r="T75" s="186"/>
      <c r="U75" s="185"/>
      <c r="V75" s="185"/>
      <c r="W75" s="185"/>
      <c r="X75" s="185"/>
      <c r="Y75" s="186"/>
      <c r="Z75" s="186"/>
      <c r="AA75" s="186"/>
      <c r="AB75" s="186"/>
      <c r="AC75" s="185"/>
      <c r="AD75" s="185"/>
      <c r="AE75" s="186"/>
      <c r="AF75" s="186"/>
      <c r="AG75" s="186"/>
      <c r="AH75" s="186"/>
      <c r="AI75" s="185"/>
      <c r="AJ75" s="185"/>
      <c r="AK75" s="186"/>
      <c r="AL75" s="186"/>
      <c r="AM75" s="186"/>
      <c r="AN75" s="186"/>
      <c r="AO75" s="185"/>
      <c r="AP75" s="185"/>
      <c r="AQ75" s="186"/>
      <c r="AR75" s="186"/>
      <c r="AS75" s="186"/>
      <c r="AT75" s="186"/>
      <c r="AU75" s="186"/>
      <c r="AV75" s="185"/>
      <c r="AW75" s="185"/>
      <c r="AX75" s="183"/>
    </row>
    <row r="76" spans="1:50" s="9" customFormat="1" ht="74.25" customHeight="1" x14ac:dyDescent="0.25">
      <c r="A76" s="9">
        <v>535796</v>
      </c>
      <c r="B76" s="9" t="s">
        <v>139</v>
      </c>
      <c r="C76" s="9" t="s">
        <v>201</v>
      </c>
      <c r="D76" s="9">
        <v>425</v>
      </c>
      <c r="E76" s="9">
        <v>403</v>
      </c>
      <c r="F76" s="179" t="s">
        <v>621</v>
      </c>
      <c r="G76" s="11">
        <v>4099</v>
      </c>
      <c r="H76" s="11">
        <v>1411</v>
      </c>
      <c r="I76" s="179" t="s">
        <v>640</v>
      </c>
      <c r="J76" s="179" t="s">
        <v>646</v>
      </c>
      <c r="K76" s="179" t="s">
        <v>723</v>
      </c>
      <c r="L76" s="14" t="s">
        <v>1328</v>
      </c>
      <c r="M76" s="11">
        <v>731</v>
      </c>
      <c r="N76" s="11">
        <v>645</v>
      </c>
      <c r="O76" s="179" t="s">
        <v>640</v>
      </c>
      <c r="P76" s="179" t="s">
        <v>646</v>
      </c>
      <c r="Q76" s="179" t="s">
        <v>723</v>
      </c>
      <c r="R76" s="14" t="s">
        <v>1328</v>
      </c>
      <c r="S76" s="11">
        <v>3410</v>
      </c>
      <c r="T76" s="11">
        <v>0</v>
      </c>
      <c r="U76" s="14" t="s">
        <v>1330</v>
      </c>
      <c r="V76" s="179" t="s">
        <v>646</v>
      </c>
      <c r="W76" s="14" t="s">
        <v>641</v>
      </c>
      <c r="X76" s="179" t="s">
        <v>625</v>
      </c>
      <c r="Y76" s="11">
        <v>0</v>
      </c>
      <c r="Z76" s="11"/>
      <c r="AA76" s="14" t="s">
        <v>1329</v>
      </c>
      <c r="AB76" s="179" t="s">
        <v>646</v>
      </c>
      <c r="AC76" s="179" t="s">
        <v>723</v>
      </c>
      <c r="AD76" s="14" t="s">
        <v>1311</v>
      </c>
      <c r="AE76" s="11">
        <v>0</v>
      </c>
      <c r="AF76" s="11"/>
      <c r="AG76" s="14" t="s">
        <v>1329</v>
      </c>
      <c r="AH76" s="179" t="s">
        <v>646</v>
      </c>
      <c r="AI76" s="179" t="s">
        <v>723</v>
      </c>
      <c r="AJ76" s="14" t="s">
        <v>637</v>
      </c>
      <c r="AK76" s="214" t="s">
        <v>624</v>
      </c>
      <c r="AL76" s="214"/>
      <c r="AM76" s="214"/>
      <c r="AN76" s="214"/>
      <c r="AO76" s="214"/>
      <c r="AP76" s="214"/>
      <c r="AQ76" s="11"/>
      <c r="AR76" s="11"/>
      <c r="AS76" s="11"/>
      <c r="AT76" s="179" t="s">
        <v>640</v>
      </c>
      <c r="AU76" s="179" t="s">
        <v>646</v>
      </c>
      <c r="AV76" s="214" t="s">
        <v>647</v>
      </c>
      <c r="AW76" s="214"/>
    </row>
    <row r="77" spans="1:50" s="4" customFormat="1" ht="56.25" customHeight="1" x14ac:dyDescent="0.25">
      <c r="A77" s="187">
        <v>545317</v>
      </c>
      <c r="B77" s="187" t="s">
        <v>169</v>
      </c>
      <c r="C77" s="187" t="s">
        <v>201</v>
      </c>
      <c r="D77" s="187">
        <v>391</v>
      </c>
      <c r="E77" s="187">
        <v>385</v>
      </c>
      <c r="F77" s="188" t="s">
        <v>621</v>
      </c>
      <c r="G77" s="189">
        <v>6352</v>
      </c>
      <c r="H77" s="189">
        <v>4187</v>
      </c>
      <c r="I77" s="188" t="s">
        <v>640</v>
      </c>
      <c r="J77" s="177" t="s">
        <v>646</v>
      </c>
      <c r="K77" s="188" t="s">
        <v>723</v>
      </c>
      <c r="L77" s="188"/>
      <c r="M77" s="189">
        <v>15721</v>
      </c>
      <c r="N77" s="189">
        <v>15342</v>
      </c>
      <c r="O77" s="188" t="s">
        <v>640</v>
      </c>
      <c r="P77" s="177" t="s">
        <v>646</v>
      </c>
      <c r="Q77" s="188" t="s">
        <v>723</v>
      </c>
      <c r="R77" s="188"/>
      <c r="S77" s="189">
        <v>3488</v>
      </c>
      <c r="T77" s="189"/>
      <c r="U77" s="188" t="s">
        <v>640</v>
      </c>
      <c r="V77" s="188" t="s">
        <v>646</v>
      </c>
      <c r="W77" s="190" t="s">
        <v>641</v>
      </c>
      <c r="X77" s="188" t="s">
        <v>625</v>
      </c>
      <c r="Y77" s="189">
        <v>13969</v>
      </c>
      <c r="Z77" s="189">
        <v>1376</v>
      </c>
      <c r="AA77" s="188" t="s">
        <v>640</v>
      </c>
      <c r="AB77" s="188" t="s">
        <v>646</v>
      </c>
      <c r="AC77" s="188" t="s">
        <v>723</v>
      </c>
      <c r="AD77" s="188" t="s">
        <v>625</v>
      </c>
      <c r="AE77" s="189">
        <v>1383</v>
      </c>
      <c r="AF77" s="189"/>
      <c r="AG77" s="188" t="s">
        <v>640</v>
      </c>
      <c r="AH77" s="188" t="s">
        <v>646</v>
      </c>
      <c r="AI77" s="188" t="s">
        <v>723</v>
      </c>
      <c r="AJ77" s="188" t="s">
        <v>625</v>
      </c>
      <c r="AK77" s="219" t="s">
        <v>624</v>
      </c>
      <c r="AL77" s="220"/>
      <c r="AM77" s="220"/>
      <c r="AN77" s="220"/>
      <c r="AO77" s="220"/>
      <c r="AP77" s="221"/>
      <c r="AQ77" s="189"/>
      <c r="AR77" s="189"/>
      <c r="AS77" s="189"/>
      <c r="AT77" s="188" t="s">
        <v>640</v>
      </c>
      <c r="AU77" s="188" t="s">
        <v>646</v>
      </c>
      <c r="AV77" s="219" t="s">
        <v>647</v>
      </c>
      <c r="AW77" s="221"/>
      <c r="AX77" s="187"/>
    </row>
    <row r="78" spans="1:50" s="4" customFormat="1" x14ac:dyDescent="0.25">
      <c r="A78" s="2">
        <v>536016</v>
      </c>
      <c r="B78" s="9" t="s">
        <v>137</v>
      </c>
      <c r="C78" s="2" t="s">
        <v>201</v>
      </c>
      <c r="D78" s="2">
        <v>485</v>
      </c>
      <c r="E78" s="2">
        <v>426</v>
      </c>
      <c r="F78" s="35"/>
      <c r="G78" s="12"/>
      <c r="H78" s="12"/>
      <c r="I78" s="35"/>
      <c r="J78" s="35"/>
      <c r="K78" s="35"/>
      <c r="L78" s="35"/>
      <c r="M78" s="12"/>
      <c r="N78" s="12"/>
      <c r="O78" s="35"/>
      <c r="P78" s="35"/>
      <c r="Q78" s="35"/>
      <c r="R78" s="35"/>
      <c r="S78" s="12"/>
      <c r="T78" s="12"/>
      <c r="U78" s="35"/>
      <c r="V78" s="35"/>
      <c r="W78" s="35"/>
      <c r="X78" s="35"/>
      <c r="Y78" s="12"/>
      <c r="Z78" s="12"/>
      <c r="AA78" s="12"/>
      <c r="AB78" s="12"/>
      <c r="AC78" s="35"/>
      <c r="AD78" s="35"/>
      <c r="AE78" s="12"/>
      <c r="AF78" s="12"/>
      <c r="AG78" s="12"/>
      <c r="AH78" s="12"/>
      <c r="AI78" s="35"/>
      <c r="AJ78" s="35"/>
      <c r="AK78" s="12"/>
      <c r="AL78" s="12"/>
      <c r="AM78" s="12"/>
      <c r="AN78" s="12"/>
      <c r="AO78" s="35"/>
      <c r="AP78" s="35"/>
      <c r="AQ78" s="12"/>
      <c r="AR78" s="12"/>
      <c r="AS78" s="12"/>
      <c r="AT78" s="12"/>
      <c r="AU78" s="12"/>
      <c r="AV78" s="35"/>
      <c r="AW78" s="35"/>
      <c r="AX78" s="2"/>
    </row>
    <row r="79" spans="1:50" s="10" customFormat="1" ht="45" x14ac:dyDescent="0.25">
      <c r="A79" s="9">
        <v>599778</v>
      </c>
      <c r="B79" s="9" t="s">
        <v>620</v>
      </c>
      <c r="C79" s="9" t="s">
        <v>201</v>
      </c>
      <c r="D79" s="9">
        <v>51</v>
      </c>
      <c r="E79" s="9">
        <v>18</v>
      </c>
      <c r="F79" s="65"/>
      <c r="G79" s="11">
        <v>68</v>
      </c>
      <c r="H79" s="11">
        <v>0</v>
      </c>
      <c r="I79" s="65" t="s">
        <v>640</v>
      </c>
      <c r="J79" s="36" t="s">
        <v>646</v>
      </c>
      <c r="K79" s="65" t="s">
        <v>723</v>
      </c>
      <c r="L79" s="65"/>
      <c r="M79" s="11">
        <v>3581</v>
      </c>
      <c r="N79" s="11">
        <v>2310</v>
      </c>
      <c r="O79" s="65" t="s">
        <v>640</v>
      </c>
      <c r="P79" s="36" t="s">
        <v>646</v>
      </c>
      <c r="Q79" s="65" t="s">
        <v>723</v>
      </c>
      <c r="R79" s="14" t="s">
        <v>699</v>
      </c>
      <c r="S79" s="11">
        <v>369</v>
      </c>
      <c r="T79" s="11">
        <v>0</v>
      </c>
      <c r="U79" s="65" t="s">
        <v>640</v>
      </c>
      <c r="V79" s="65" t="s">
        <v>646</v>
      </c>
      <c r="W79" s="14" t="s">
        <v>641</v>
      </c>
      <c r="X79" s="65" t="s">
        <v>625</v>
      </c>
      <c r="Y79" s="11">
        <v>654</v>
      </c>
      <c r="AA79" s="65" t="s">
        <v>640</v>
      </c>
      <c r="AB79" s="65" t="s">
        <v>646</v>
      </c>
      <c r="AC79" s="65" t="s">
        <v>723</v>
      </c>
      <c r="AD79" s="65" t="s">
        <v>625</v>
      </c>
      <c r="AE79" s="11">
        <v>230</v>
      </c>
      <c r="AF79" s="11"/>
      <c r="AG79" s="65" t="s">
        <v>640</v>
      </c>
      <c r="AH79" s="65" t="s">
        <v>646</v>
      </c>
      <c r="AI79" s="65" t="s">
        <v>723</v>
      </c>
      <c r="AJ79" s="65" t="s">
        <v>625</v>
      </c>
      <c r="AK79" s="208" t="s">
        <v>624</v>
      </c>
      <c r="AL79" s="209"/>
      <c r="AM79" s="209"/>
      <c r="AN79" s="209"/>
      <c r="AO79" s="209"/>
      <c r="AP79" s="210"/>
      <c r="AQ79" s="11"/>
      <c r="AR79" s="11"/>
      <c r="AS79" s="11"/>
      <c r="AT79" s="65" t="s">
        <v>640</v>
      </c>
      <c r="AU79" s="65" t="s">
        <v>646</v>
      </c>
      <c r="AV79" s="208" t="s">
        <v>647</v>
      </c>
      <c r="AW79" s="210"/>
      <c r="AX79" s="9" t="s">
        <v>697</v>
      </c>
    </row>
    <row r="80" spans="1:50" s="4" customFormat="1" x14ac:dyDescent="0.25">
      <c r="A80" s="2">
        <v>545341</v>
      </c>
      <c r="B80" s="9" t="s">
        <v>278</v>
      </c>
      <c r="C80" s="2" t="s">
        <v>201</v>
      </c>
      <c r="D80" s="2">
        <v>3537</v>
      </c>
      <c r="E80" s="2">
        <v>595</v>
      </c>
      <c r="F80" s="35"/>
      <c r="G80" s="12"/>
      <c r="H80" s="12"/>
      <c r="I80" s="35"/>
      <c r="J80" s="35"/>
      <c r="K80" s="35"/>
      <c r="L80" s="35"/>
      <c r="M80" s="12"/>
      <c r="N80" s="12"/>
      <c r="O80" s="35"/>
      <c r="P80" s="35"/>
      <c r="Q80" s="35"/>
      <c r="R80" s="35"/>
      <c r="S80" s="12"/>
      <c r="T80" s="12"/>
      <c r="U80" s="35"/>
      <c r="V80" s="35"/>
      <c r="W80" s="35"/>
      <c r="X80" s="35"/>
      <c r="Y80" s="12"/>
      <c r="Z80" s="12"/>
      <c r="AA80" s="12"/>
      <c r="AB80" s="12"/>
      <c r="AC80" s="35"/>
      <c r="AD80" s="35"/>
      <c r="AE80" s="12"/>
      <c r="AF80" s="12"/>
      <c r="AG80" s="12"/>
      <c r="AH80" s="12"/>
      <c r="AI80" s="35"/>
      <c r="AJ80" s="35"/>
      <c r="AK80" s="12"/>
      <c r="AL80" s="12"/>
      <c r="AM80" s="12"/>
      <c r="AN80" s="12"/>
      <c r="AO80" s="35"/>
      <c r="AP80" s="35"/>
      <c r="AQ80" s="12"/>
      <c r="AR80" s="12"/>
      <c r="AS80" s="12"/>
      <c r="AT80" s="12"/>
      <c r="AU80" s="12"/>
      <c r="AV80" s="35"/>
      <c r="AW80" s="35"/>
      <c r="AX80" s="2"/>
    </row>
    <row r="81" spans="1:50" s="10" customFormat="1" ht="90" x14ac:dyDescent="0.25">
      <c r="A81" s="9">
        <v>535591</v>
      </c>
      <c r="B81" s="9" t="s">
        <v>105</v>
      </c>
      <c r="C81" s="9" t="s">
        <v>201</v>
      </c>
      <c r="D81" s="9">
        <v>263</v>
      </c>
      <c r="E81" s="9">
        <v>286</v>
      </c>
      <c r="F81" s="140" t="s">
        <v>621</v>
      </c>
      <c r="G81" s="11">
        <v>4300</v>
      </c>
      <c r="H81" s="11">
        <v>288</v>
      </c>
      <c r="I81" s="140" t="s">
        <v>640</v>
      </c>
      <c r="J81" s="179" t="s">
        <v>646</v>
      </c>
      <c r="K81" s="140" t="s">
        <v>723</v>
      </c>
      <c r="L81" s="140"/>
      <c r="M81" s="11">
        <v>825</v>
      </c>
      <c r="N81" s="11">
        <v>825</v>
      </c>
      <c r="O81" s="140" t="s">
        <v>640</v>
      </c>
      <c r="P81" s="179" t="s">
        <v>646</v>
      </c>
      <c r="Q81" s="140" t="s">
        <v>723</v>
      </c>
      <c r="R81" s="140"/>
      <c r="S81" s="11">
        <v>3504</v>
      </c>
      <c r="T81" s="11">
        <v>0</v>
      </c>
      <c r="U81" s="140" t="s">
        <v>640</v>
      </c>
      <c r="V81" s="140" t="s">
        <v>646</v>
      </c>
      <c r="W81" s="14" t="s">
        <v>641</v>
      </c>
      <c r="X81" s="140" t="s">
        <v>625</v>
      </c>
      <c r="Y81" s="10">
        <f>1496+2481+551+254+2750</f>
        <v>7532</v>
      </c>
      <c r="Z81" s="9"/>
      <c r="AA81" s="40" t="s">
        <v>1129</v>
      </c>
      <c r="AB81" s="140" t="s">
        <v>646</v>
      </c>
      <c r="AC81" s="140" t="s">
        <v>723</v>
      </c>
      <c r="AD81" s="140" t="s">
        <v>625</v>
      </c>
      <c r="AE81" s="11">
        <v>1610</v>
      </c>
      <c r="AF81" s="11"/>
      <c r="AG81" s="140" t="s">
        <v>640</v>
      </c>
      <c r="AH81" s="140" t="s">
        <v>646</v>
      </c>
      <c r="AI81" s="140" t="s">
        <v>723</v>
      </c>
      <c r="AJ81" s="140" t="s">
        <v>625</v>
      </c>
      <c r="AK81" s="208" t="s">
        <v>624</v>
      </c>
      <c r="AL81" s="209"/>
      <c r="AM81" s="209"/>
      <c r="AN81" s="209"/>
      <c r="AO81" s="209"/>
      <c r="AP81" s="210"/>
      <c r="AQ81" s="11"/>
      <c r="AR81" s="11"/>
      <c r="AS81" s="14" t="s">
        <v>1146</v>
      </c>
      <c r="AT81" s="140" t="s">
        <v>640</v>
      </c>
      <c r="AU81" s="140" t="s">
        <v>646</v>
      </c>
      <c r="AV81" s="140" t="s">
        <v>642</v>
      </c>
      <c r="AW81" s="140" t="s">
        <v>625</v>
      </c>
      <c r="AX81" s="37" t="s">
        <v>1154</v>
      </c>
    </row>
    <row r="82" spans="1:50" s="10" customFormat="1" ht="36" customHeight="1" x14ac:dyDescent="0.25">
      <c r="A82" s="9">
        <v>545368</v>
      </c>
      <c r="B82" s="9" t="s">
        <v>71</v>
      </c>
      <c r="C82" s="9" t="s">
        <v>201</v>
      </c>
      <c r="D82" s="9">
        <v>424</v>
      </c>
      <c r="E82" s="9">
        <v>402</v>
      </c>
      <c r="F82" s="179"/>
      <c r="G82" s="11">
        <v>8948</v>
      </c>
      <c r="H82" s="11">
        <v>6248</v>
      </c>
      <c r="I82" s="179" t="s">
        <v>640</v>
      </c>
      <c r="J82" s="179" t="s">
        <v>646</v>
      </c>
      <c r="K82" s="179" t="s">
        <v>723</v>
      </c>
      <c r="L82" s="179"/>
      <c r="M82" s="11">
        <v>5211</v>
      </c>
      <c r="N82" s="11">
        <v>3760</v>
      </c>
      <c r="O82" s="179" t="s">
        <v>640</v>
      </c>
      <c r="P82" s="179" t="s">
        <v>646</v>
      </c>
      <c r="Q82" s="179" t="s">
        <v>723</v>
      </c>
      <c r="R82" s="179"/>
      <c r="S82" s="11">
        <v>2848</v>
      </c>
      <c r="T82" s="11">
        <v>0</v>
      </c>
      <c r="U82" s="179" t="s">
        <v>640</v>
      </c>
      <c r="V82" s="179" t="s">
        <v>646</v>
      </c>
      <c r="W82" s="14" t="s">
        <v>641</v>
      </c>
      <c r="X82" s="179" t="s">
        <v>625</v>
      </c>
      <c r="Y82" s="11">
        <v>0</v>
      </c>
      <c r="Z82" s="9"/>
      <c r="AA82" s="179" t="s">
        <v>640</v>
      </c>
      <c r="AB82" s="179" t="s">
        <v>646</v>
      </c>
      <c r="AC82" s="179" t="s">
        <v>723</v>
      </c>
      <c r="AD82" s="14" t="s">
        <v>1311</v>
      </c>
      <c r="AE82" s="11">
        <v>0</v>
      </c>
      <c r="AF82" s="9"/>
      <c r="AG82" s="179" t="s">
        <v>640</v>
      </c>
      <c r="AH82" s="179" t="s">
        <v>646</v>
      </c>
      <c r="AI82" s="179" t="s">
        <v>723</v>
      </c>
      <c r="AJ82" s="14" t="s">
        <v>1304</v>
      </c>
      <c r="AK82" s="208" t="s">
        <v>624</v>
      </c>
      <c r="AL82" s="209"/>
      <c r="AM82" s="209"/>
      <c r="AN82" s="209"/>
      <c r="AO82" s="209"/>
      <c r="AP82" s="210"/>
      <c r="AQ82" s="11"/>
      <c r="AR82" s="11"/>
      <c r="AS82" s="14" t="s">
        <v>1146</v>
      </c>
      <c r="AT82" s="179" t="s">
        <v>640</v>
      </c>
      <c r="AU82" s="179" t="s">
        <v>646</v>
      </c>
      <c r="AV82" s="179" t="s">
        <v>642</v>
      </c>
      <c r="AW82" s="179" t="s">
        <v>625</v>
      </c>
      <c r="AX82" s="9"/>
    </row>
  </sheetData>
  <mergeCells count="60">
    <mergeCell ref="AK5:AP5"/>
    <mergeCell ref="AK6:AP6"/>
    <mergeCell ref="AK8:AP8"/>
    <mergeCell ref="AK15:AP15"/>
    <mergeCell ref="AK12:AP12"/>
    <mergeCell ref="AK9:AP9"/>
    <mergeCell ref="AK14:AP14"/>
    <mergeCell ref="AV17:AW17"/>
    <mergeCell ref="AK23:AP23"/>
    <mergeCell ref="AK19:AP19"/>
    <mergeCell ref="AK27:AP27"/>
    <mergeCell ref="AV27:AW27"/>
    <mergeCell ref="AK24:AP24"/>
    <mergeCell ref="AV24:AW24"/>
    <mergeCell ref="AK21:AP21"/>
    <mergeCell ref="AK25:AP25"/>
    <mergeCell ref="AV31:AW31"/>
    <mergeCell ref="AK36:AP36"/>
    <mergeCell ref="AV36:AW36"/>
    <mergeCell ref="AV25:AW25"/>
    <mergeCell ref="AK40:AP40"/>
    <mergeCell ref="AV40:AW40"/>
    <mergeCell ref="AK39:AP39"/>
    <mergeCell ref="AK37:AP37"/>
    <mergeCell ref="AV37:AW37"/>
    <mergeCell ref="AK26:AP26"/>
    <mergeCell ref="AV26:AW26"/>
    <mergeCell ref="AK31:AP31"/>
    <mergeCell ref="AV66:AW66"/>
    <mergeCell ref="AK70:AP70"/>
    <mergeCell ref="AK67:AP67"/>
    <mergeCell ref="AK35:AP35"/>
    <mergeCell ref="AK82:AP82"/>
    <mergeCell ref="AK76:AP76"/>
    <mergeCell ref="AV76:AW76"/>
    <mergeCell ref="AV79:AW79"/>
    <mergeCell ref="AK79:AP79"/>
    <mergeCell ref="AV77:AW77"/>
    <mergeCell ref="AK74:AP74"/>
    <mergeCell ref="AK81:AP81"/>
    <mergeCell ref="AK77:AP77"/>
    <mergeCell ref="AK42:AP42"/>
    <mergeCell ref="AK17:AP17"/>
    <mergeCell ref="AK66:AP66"/>
    <mergeCell ref="AV6:AW6"/>
    <mergeCell ref="AK10:AP10"/>
    <mergeCell ref="AV9:AW9"/>
    <mergeCell ref="AK11:AP11"/>
    <mergeCell ref="AK58:AP58"/>
    <mergeCell ref="AV58:AW58"/>
    <mergeCell ref="AK50:AP50"/>
    <mergeCell ref="AK56:AP56"/>
    <mergeCell ref="AK48:AP48"/>
    <mergeCell ref="AK53:AP53"/>
    <mergeCell ref="AK51:AP51"/>
    <mergeCell ref="AK57:AP57"/>
    <mergeCell ref="AK47:AP47"/>
    <mergeCell ref="AK49:AP49"/>
    <mergeCell ref="AK52:AP52"/>
    <mergeCell ref="AK34:AP3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C2285-7E57-42EE-9743-1DB426BC098B}">
  <dimension ref="A1:AX35"/>
  <sheetViews>
    <sheetView zoomScale="85" zoomScaleNormal="85" workbookViewId="0">
      <pane ySplit="3" topLeftCell="A21" activePane="bottomLeft" state="frozen"/>
      <selection pane="bottomLeft" activeCell="E24" sqref="E24"/>
    </sheetView>
  </sheetViews>
  <sheetFormatPr defaultRowHeight="15" x14ac:dyDescent="0.25"/>
  <cols>
    <col min="2" max="2" width="21.140625" bestFit="1" customWidth="1"/>
    <col min="3" max="3" width="14.14062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1055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45" x14ac:dyDescent="0.25">
      <c r="A4" s="9">
        <v>536253</v>
      </c>
      <c r="B4" s="9" t="s">
        <v>124</v>
      </c>
      <c r="C4" s="9" t="s">
        <v>281</v>
      </c>
      <c r="D4" s="9">
        <v>307</v>
      </c>
      <c r="E4" s="9">
        <v>321</v>
      </c>
      <c r="F4" s="152"/>
      <c r="G4" s="9">
        <v>10922</v>
      </c>
      <c r="H4" s="9">
        <v>7138</v>
      </c>
      <c r="I4" s="152" t="s">
        <v>640</v>
      </c>
      <c r="J4" s="152" t="s">
        <v>646</v>
      </c>
      <c r="K4" s="152" t="s">
        <v>723</v>
      </c>
      <c r="L4" s="152"/>
      <c r="M4" s="11">
        <v>37485</v>
      </c>
      <c r="N4" s="11">
        <v>35277</v>
      </c>
      <c r="O4" s="152" t="s">
        <v>640</v>
      </c>
      <c r="P4" s="152" t="s">
        <v>646</v>
      </c>
      <c r="Q4" s="152" t="s">
        <v>723</v>
      </c>
      <c r="R4" s="152"/>
      <c r="S4" s="9">
        <v>2859</v>
      </c>
      <c r="T4" s="9">
        <f>10+140+168.8+24.2</f>
        <v>343</v>
      </c>
      <c r="U4" s="152" t="s">
        <v>640</v>
      </c>
      <c r="V4" s="152" t="s">
        <v>646</v>
      </c>
      <c r="W4" s="14" t="s">
        <v>641</v>
      </c>
      <c r="X4" s="152" t="s">
        <v>625</v>
      </c>
      <c r="Y4" s="11">
        <v>0</v>
      </c>
      <c r="Z4" s="6"/>
      <c r="AA4" s="152" t="s">
        <v>640</v>
      </c>
      <c r="AB4" s="152" t="s">
        <v>646</v>
      </c>
      <c r="AC4" s="152" t="s">
        <v>723</v>
      </c>
      <c r="AD4" s="14" t="s">
        <v>1194</v>
      </c>
      <c r="AE4" s="9">
        <v>1726</v>
      </c>
      <c r="AF4" s="9"/>
      <c r="AG4" s="152" t="s">
        <v>640</v>
      </c>
      <c r="AH4" s="152" t="s">
        <v>646</v>
      </c>
      <c r="AI4" s="152" t="s">
        <v>723</v>
      </c>
      <c r="AJ4" s="14" t="s">
        <v>997</v>
      </c>
      <c r="AK4" s="208" t="s">
        <v>624</v>
      </c>
      <c r="AL4" s="209"/>
      <c r="AM4" s="209"/>
      <c r="AN4" s="209"/>
      <c r="AO4" s="209"/>
      <c r="AP4" s="210"/>
      <c r="AQ4" s="9"/>
      <c r="AR4" s="9"/>
      <c r="AS4" s="14" t="s">
        <v>1146</v>
      </c>
      <c r="AT4" s="152" t="s">
        <v>640</v>
      </c>
      <c r="AU4" s="152" t="s">
        <v>646</v>
      </c>
      <c r="AV4" s="152" t="s">
        <v>642</v>
      </c>
      <c r="AW4" s="152" t="s">
        <v>625</v>
      </c>
      <c r="AX4" s="9" t="s">
        <v>1195</v>
      </c>
    </row>
    <row r="5" spans="1:50" s="10" customFormat="1" x14ac:dyDescent="0.25">
      <c r="A5" s="1">
        <v>545422</v>
      </c>
      <c r="B5" s="1" t="s">
        <v>284</v>
      </c>
      <c r="C5" s="1" t="s">
        <v>281</v>
      </c>
      <c r="D5" s="1">
        <v>0</v>
      </c>
      <c r="E5" s="1">
        <v>1</v>
      </c>
      <c r="F5" s="22"/>
      <c r="G5" s="9"/>
      <c r="H5" s="9"/>
      <c r="I5" s="9"/>
      <c r="J5" s="9"/>
      <c r="K5" s="9"/>
      <c r="L5" s="21"/>
      <c r="M5" s="11"/>
      <c r="N5" s="11"/>
      <c r="O5" s="11"/>
      <c r="P5" s="11"/>
      <c r="Q5" s="21"/>
      <c r="R5" s="21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5">
      <c r="A6" s="1">
        <v>545431</v>
      </c>
      <c r="B6" s="1" t="s">
        <v>285</v>
      </c>
      <c r="C6" s="1" t="s">
        <v>281</v>
      </c>
      <c r="D6" s="1">
        <v>1091</v>
      </c>
      <c r="E6" s="1">
        <v>526</v>
      </c>
      <c r="F6" s="2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x14ac:dyDescent="0.25">
      <c r="A7" s="1">
        <v>545457</v>
      </c>
      <c r="B7" s="1" t="s">
        <v>287</v>
      </c>
      <c r="C7" s="1" t="s">
        <v>281</v>
      </c>
      <c r="D7" s="1">
        <v>824</v>
      </c>
      <c r="E7" s="1">
        <v>504</v>
      </c>
      <c r="F7" s="22"/>
      <c r="G7" s="11"/>
      <c r="H7" s="11"/>
      <c r="I7" s="21"/>
      <c r="J7" s="21"/>
      <c r="K7" s="21"/>
      <c r="L7" s="21"/>
      <c r="M7" s="11"/>
      <c r="N7" s="9"/>
      <c r="O7" s="21"/>
      <c r="P7" s="21"/>
      <c r="Q7" s="21"/>
      <c r="R7" s="21"/>
      <c r="S7" s="11"/>
      <c r="T7" s="9"/>
      <c r="U7" s="21"/>
      <c r="V7" s="21"/>
      <c r="W7" s="21"/>
      <c r="X7" s="21"/>
      <c r="Y7" s="9"/>
      <c r="Z7" s="9"/>
      <c r="AA7" s="9"/>
      <c r="AB7" s="9"/>
      <c r="AC7" s="9"/>
      <c r="AD7" s="9"/>
      <c r="AE7" s="9"/>
      <c r="AF7" s="9"/>
      <c r="AG7" s="21"/>
      <c r="AH7" s="21"/>
      <c r="AI7" s="21"/>
      <c r="AJ7" s="21"/>
      <c r="AK7" s="9"/>
      <c r="AL7" s="9"/>
      <c r="AM7" s="9"/>
      <c r="AN7" s="9"/>
      <c r="AO7" s="9"/>
      <c r="AP7" s="9"/>
      <c r="AQ7" s="9"/>
      <c r="AR7" s="9"/>
      <c r="AS7" s="21"/>
      <c r="AT7" s="21"/>
      <c r="AU7" s="21"/>
      <c r="AV7" s="21"/>
      <c r="AW7" s="21"/>
      <c r="AX7" s="9"/>
    </row>
    <row r="8" spans="1:50" s="10" customFormat="1" x14ac:dyDescent="0.25">
      <c r="A8" s="1">
        <v>545392</v>
      </c>
      <c r="B8" s="1" t="s">
        <v>281</v>
      </c>
      <c r="C8" s="1" t="s">
        <v>281</v>
      </c>
      <c r="D8" s="1">
        <v>12788</v>
      </c>
      <c r="E8" s="1">
        <v>619</v>
      </c>
      <c r="F8" s="22" t="s">
        <v>621</v>
      </c>
      <c r="G8" s="11"/>
      <c r="H8" s="11"/>
      <c r="I8" s="11"/>
      <c r="J8" s="11"/>
      <c r="K8" s="21"/>
      <c r="L8" s="21"/>
      <c r="M8" s="11"/>
      <c r="N8" s="11"/>
      <c r="O8" s="11"/>
      <c r="P8" s="11"/>
      <c r="Q8" s="21"/>
      <c r="R8" s="9"/>
      <c r="S8" s="11"/>
      <c r="T8" s="9"/>
      <c r="U8" s="9"/>
      <c r="V8" s="9"/>
      <c r="W8" s="21"/>
      <c r="X8" s="2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9"/>
    </row>
    <row r="9" spans="1:50" s="10" customFormat="1" x14ac:dyDescent="0.25">
      <c r="A9" s="1">
        <v>545473</v>
      </c>
      <c r="B9" s="1" t="s">
        <v>289</v>
      </c>
      <c r="C9" s="1" t="s">
        <v>281</v>
      </c>
      <c r="D9" s="1">
        <v>1348</v>
      </c>
      <c r="E9" s="1">
        <v>540</v>
      </c>
      <c r="F9" s="22"/>
      <c r="G9" s="11"/>
      <c r="H9" s="11"/>
      <c r="I9" s="11"/>
      <c r="J9" s="11"/>
      <c r="K9" s="21"/>
      <c r="L9" s="21"/>
      <c r="M9" s="11"/>
      <c r="N9" s="11"/>
      <c r="O9" s="11"/>
      <c r="P9" s="11"/>
      <c r="Q9" s="21"/>
      <c r="R9" s="9"/>
      <c r="S9" s="11"/>
      <c r="T9" s="9"/>
      <c r="U9" s="9"/>
      <c r="V9" s="9"/>
      <c r="W9" s="21"/>
      <c r="X9" s="2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21"/>
      <c r="AX9" s="9"/>
    </row>
    <row r="10" spans="1:50" s="10" customFormat="1" x14ac:dyDescent="0.25">
      <c r="A10" s="1">
        <v>545481</v>
      </c>
      <c r="B10" s="1" t="s">
        <v>290</v>
      </c>
      <c r="C10" s="1" t="s">
        <v>281</v>
      </c>
      <c r="D10" s="1">
        <v>1321</v>
      </c>
      <c r="E10" s="1">
        <v>535</v>
      </c>
      <c r="F10" s="22"/>
      <c r="G10" s="11"/>
      <c r="H10" s="11"/>
      <c r="I10" s="11"/>
      <c r="J10" s="11"/>
      <c r="K10" s="21"/>
      <c r="L10" s="21"/>
      <c r="M10" s="11"/>
      <c r="N10" s="11"/>
      <c r="O10" s="11"/>
      <c r="P10" s="11"/>
      <c r="Q10" s="21"/>
      <c r="R10" s="9"/>
      <c r="S10" s="11"/>
      <c r="T10" s="9"/>
      <c r="U10" s="9"/>
      <c r="V10" s="9"/>
      <c r="W10" s="21"/>
      <c r="X10" s="2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21"/>
      <c r="AX10" s="9"/>
    </row>
    <row r="11" spans="1:50" s="10" customFormat="1" x14ac:dyDescent="0.25">
      <c r="A11" s="1">
        <v>545490</v>
      </c>
      <c r="B11" s="1" t="s">
        <v>170</v>
      </c>
      <c r="C11" s="1" t="s">
        <v>281</v>
      </c>
      <c r="D11" s="1">
        <v>1099</v>
      </c>
      <c r="E11" s="1">
        <v>527</v>
      </c>
      <c r="F11" s="22" t="s">
        <v>621</v>
      </c>
      <c r="G11" s="11"/>
      <c r="H11" s="11"/>
      <c r="I11" s="11"/>
      <c r="J11" s="11"/>
      <c r="K11" s="21"/>
      <c r="L11" s="21"/>
      <c r="M11" s="11"/>
      <c r="N11" s="11"/>
      <c r="O11" s="11"/>
      <c r="P11" s="11"/>
      <c r="Q11" s="21"/>
      <c r="R11" s="9"/>
      <c r="S11" s="11"/>
      <c r="T11" s="9"/>
      <c r="U11" s="9"/>
      <c r="V11" s="9"/>
      <c r="W11" s="21"/>
      <c r="X11" s="2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21"/>
      <c r="AX11" s="9"/>
    </row>
    <row r="12" spans="1:50" s="10" customFormat="1" x14ac:dyDescent="0.25">
      <c r="A12" s="1">
        <v>545511</v>
      </c>
      <c r="B12" s="1" t="s">
        <v>172</v>
      </c>
      <c r="C12" s="1" t="s">
        <v>281</v>
      </c>
      <c r="D12" s="1">
        <v>2079</v>
      </c>
      <c r="E12" s="1">
        <v>573</v>
      </c>
      <c r="F12" s="22"/>
      <c r="G12" s="11"/>
      <c r="H12" s="11"/>
      <c r="I12" s="11"/>
      <c r="J12" s="11"/>
      <c r="K12" s="21"/>
      <c r="L12" s="21"/>
      <c r="M12" s="11"/>
      <c r="N12" s="11"/>
      <c r="O12" s="11"/>
      <c r="P12" s="11"/>
      <c r="Q12" s="21"/>
      <c r="R12" s="9"/>
      <c r="S12" s="11"/>
      <c r="T12" s="9"/>
      <c r="U12" s="9"/>
      <c r="V12" s="9"/>
      <c r="W12" s="21"/>
      <c r="X12" s="21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1"/>
      <c r="AX12" s="9"/>
    </row>
    <row r="13" spans="1:50" s="10" customFormat="1" x14ac:dyDescent="0.25">
      <c r="A13" s="1">
        <v>545520</v>
      </c>
      <c r="B13" s="1" t="s">
        <v>173</v>
      </c>
      <c r="C13" s="1" t="s">
        <v>281</v>
      </c>
      <c r="D13" s="1">
        <v>875</v>
      </c>
      <c r="E13" s="1">
        <v>509</v>
      </c>
      <c r="F13" s="22"/>
      <c r="G13" s="11"/>
      <c r="H13" s="11"/>
      <c r="I13" s="11"/>
      <c r="J13" s="11"/>
      <c r="K13" s="21"/>
      <c r="L13" s="21"/>
      <c r="M13" s="11"/>
      <c r="N13" s="11"/>
      <c r="O13" s="11"/>
      <c r="P13" s="11"/>
      <c r="Q13" s="21"/>
      <c r="R13" s="9"/>
      <c r="S13" s="11"/>
      <c r="T13" s="9"/>
      <c r="U13" s="9"/>
      <c r="V13" s="9"/>
      <c r="W13" s="21"/>
      <c r="X13" s="2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21"/>
      <c r="AX13" s="9"/>
    </row>
    <row r="14" spans="1:50" s="10" customFormat="1" ht="90" x14ac:dyDescent="0.25">
      <c r="A14" s="9">
        <v>536229</v>
      </c>
      <c r="B14" s="9" t="s">
        <v>99</v>
      </c>
      <c r="C14" s="9" t="s">
        <v>281</v>
      </c>
      <c r="D14" s="9">
        <v>100</v>
      </c>
      <c r="E14" s="9">
        <v>90</v>
      </c>
      <c r="F14" s="65" t="s">
        <v>621</v>
      </c>
      <c r="G14" s="11">
        <v>7484</v>
      </c>
      <c r="H14" s="11">
        <v>5610</v>
      </c>
      <c r="I14" s="65" t="s">
        <v>640</v>
      </c>
      <c r="J14" s="65" t="s">
        <v>646</v>
      </c>
      <c r="K14" s="65" t="s">
        <v>723</v>
      </c>
      <c r="L14" s="65"/>
      <c r="M14" s="11"/>
      <c r="N14" s="11"/>
      <c r="O14" s="65" t="s">
        <v>640</v>
      </c>
      <c r="P14" s="65" t="s">
        <v>646</v>
      </c>
      <c r="Q14" s="65" t="s">
        <v>705</v>
      </c>
      <c r="R14" s="9"/>
      <c r="S14" s="11">
        <v>667</v>
      </c>
      <c r="T14" s="9">
        <v>0</v>
      </c>
      <c r="U14" s="65" t="s">
        <v>640</v>
      </c>
      <c r="V14" s="65" t="s">
        <v>646</v>
      </c>
      <c r="W14" s="14" t="s">
        <v>641</v>
      </c>
      <c r="X14" s="65" t="s">
        <v>625</v>
      </c>
      <c r="Y14" s="9">
        <v>4262</v>
      </c>
      <c r="Z14" s="9"/>
      <c r="AA14" s="14" t="s">
        <v>826</v>
      </c>
      <c r="AB14" s="65" t="s">
        <v>621</v>
      </c>
      <c r="AC14" s="14" t="s">
        <v>821</v>
      </c>
      <c r="AD14" s="14" t="s">
        <v>827</v>
      </c>
      <c r="AE14" s="9">
        <v>1320</v>
      </c>
      <c r="AF14" s="9"/>
      <c r="AG14" s="14" t="s">
        <v>824</v>
      </c>
      <c r="AH14" s="65" t="s">
        <v>621</v>
      </c>
      <c r="AI14" s="14" t="s">
        <v>821</v>
      </c>
      <c r="AJ14" s="14" t="s">
        <v>825</v>
      </c>
      <c r="AK14" s="208" t="s">
        <v>624</v>
      </c>
      <c r="AL14" s="209"/>
      <c r="AM14" s="209"/>
      <c r="AN14" s="209"/>
      <c r="AO14" s="209"/>
      <c r="AP14" s="210"/>
      <c r="AQ14" s="9"/>
      <c r="AR14" s="9"/>
      <c r="AS14" s="9"/>
      <c r="AT14" s="65" t="s">
        <v>640</v>
      </c>
      <c r="AU14" s="65" t="s">
        <v>646</v>
      </c>
      <c r="AV14" s="208" t="s">
        <v>647</v>
      </c>
      <c r="AW14" s="210"/>
      <c r="AX14" s="9" t="s">
        <v>828</v>
      </c>
    </row>
    <row r="15" spans="1:50" s="10" customFormat="1" x14ac:dyDescent="0.25">
      <c r="A15" s="1">
        <v>545546</v>
      </c>
      <c r="B15" s="1" t="s">
        <v>263</v>
      </c>
      <c r="C15" s="1" t="s">
        <v>281</v>
      </c>
      <c r="D15" s="1">
        <v>1224</v>
      </c>
      <c r="E15" s="1">
        <v>530</v>
      </c>
      <c r="F15" s="22"/>
      <c r="G15" s="11"/>
      <c r="H15" s="11"/>
      <c r="I15" s="11"/>
      <c r="J15" s="11"/>
      <c r="K15" s="21"/>
      <c r="L15" s="21"/>
      <c r="M15" s="11"/>
      <c r="N15" s="11"/>
      <c r="O15" s="11"/>
      <c r="P15" s="11"/>
      <c r="Q15" s="21"/>
      <c r="R15" s="9"/>
      <c r="S15" s="11"/>
      <c r="T15" s="9"/>
      <c r="U15" s="9"/>
      <c r="V15" s="9"/>
      <c r="W15" s="21"/>
      <c r="X15" s="21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1"/>
      <c r="AX15" s="9"/>
    </row>
    <row r="16" spans="1:50" s="10" customFormat="1" x14ac:dyDescent="0.25">
      <c r="A16" s="1">
        <v>545554</v>
      </c>
      <c r="B16" s="1" t="s">
        <v>264</v>
      </c>
      <c r="C16" s="1" t="s">
        <v>281</v>
      </c>
      <c r="D16" s="1">
        <v>1870</v>
      </c>
      <c r="E16" s="1">
        <v>569</v>
      </c>
      <c r="F16" s="22" t="s">
        <v>621</v>
      </c>
      <c r="G16" s="11"/>
      <c r="H16" s="11"/>
      <c r="I16" s="11"/>
      <c r="J16" s="11"/>
      <c r="K16" s="21"/>
      <c r="L16" s="21"/>
      <c r="M16" s="11"/>
      <c r="N16" s="11"/>
      <c r="O16" s="11"/>
      <c r="P16" s="11"/>
      <c r="Q16" s="21"/>
      <c r="R16" s="9"/>
      <c r="S16" s="11"/>
      <c r="T16" s="9"/>
      <c r="U16" s="9"/>
      <c r="V16" s="9"/>
      <c r="W16" s="21"/>
      <c r="X16" s="2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1"/>
      <c r="AX16" s="9"/>
    </row>
    <row r="17" spans="1:50" s="8" customFormat="1" x14ac:dyDescent="0.25">
      <c r="A17" s="1">
        <v>545571</v>
      </c>
      <c r="B17" s="1" t="s">
        <v>266</v>
      </c>
      <c r="C17" s="1" t="s">
        <v>281</v>
      </c>
      <c r="D17" s="1">
        <v>2931</v>
      </c>
      <c r="E17" s="1">
        <v>591</v>
      </c>
      <c r="F17" s="22"/>
      <c r="G17" s="11"/>
      <c r="H17" s="11"/>
      <c r="I17" s="21"/>
      <c r="J17" s="21"/>
      <c r="K17" s="21"/>
      <c r="L17" s="21"/>
      <c r="M17" s="11"/>
      <c r="N17" s="11"/>
      <c r="O17" s="21"/>
      <c r="P17" s="21"/>
      <c r="Q17" s="21"/>
      <c r="R17" s="21"/>
      <c r="S17" s="11"/>
      <c r="T17" s="11"/>
      <c r="U17" s="21"/>
      <c r="V17" s="21"/>
      <c r="W17" s="21"/>
      <c r="X17" s="21"/>
      <c r="Y17" s="6"/>
      <c r="Z17" s="6"/>
      <c r="AA17" s="21"/>
      <c r="AB17" s="21"/>
      <c r="AC17" s="21"/>
      <c r="AD17" s="21"/>
      <c r="AE17" s="6"/>
      <c r="AF17" s="6"/>
      <c r="AG17" s="21"/>
      <c r="AH17" s="21"/>
      <c r="AI17" s="21"/>
      <c r="AJ17" s="21"/>
      <c r="AK17" s="9"/>
      <c r="AL17" s="9"/>
      <c r="AM17" s="9"/>
      <c r="AN17" s="9"/>
      <c r="AO17" s="9"/>
      <c r="AP17" s="9"/>
      <c r="AQ17" s="6"/>
      <c r="AR17" s="6"/>
      <c r="AS17" s="21"/>
      <c r="AT17" s="21"/>
      <c r="AU17" s="21"/>
      <c r="AV17" s="21"/>
      <c r="AW17" s="21"/>
      <c r="AX17" s="6"/>
    </row>
    <row r="18" spans="1:50" s="8" customFormat="1" x14ac:dyDescent="0.25">
      <c r="A18" s="1">
        <v>545597</v>
      </c>
      <c r="B18" s="1" t="s">
        <v>267</v>
      </c>
      <c r="C18" s="1" t="s">
        <v>281</v>
      </c>
      <c r="D18" s="1">
        <v>656</v>
      </c>
      <c r="E18" s="1">
        <v>473</v>
      </c>
      <c r="F18" s="22" t="s">
        <v>621</v>
      </c>
      <c r="G18" s="11"/>
      <c r="H18" s="11"/>
      <c r="I18" s="11"/>
      <c r="J18" s="11"/>
      <c r="K18" s="21"/>
      <c r="L18" s="21"/>
      <c r="M18" s="11"/>
      <c r="N18" s="11"/>
      <c r="O18" s="11"/>
      <c r="P18" s="11"/>
      <c r="Q18" s="21"/>
      <c r="R18" s="6"/>
      <c r="S18" s="11"/>
      <c r="T18" s="6"/>
      <c r="U18" s="6"/>
      <c r="V18" s="6"/>
      <c r="W18" s="6"/>
      <c r="X18" s="21"/>
      <c r="Y18" s="6"/>
      <c r="Z18" s="6"/>
      <c r="AA18" s="6"/>
      <c r="AB18" s="6"/>
      <c r="AC18" s="6"/>
      <c r="AD18" s="21"/>
      <c r="AE18" s="6"/>
      <c r="AF18" s="6"/>
      <c r="AG18" s="6"/>
      <c r="AH18" s="6"/>
      <c r="AI18" s="6"/>
      <c r="AJ18" s="21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21"/>
      <c r="AX18" s="6"/>
    </row>
    <row r="19" spans="1:50" s="8" customFormat="1" x14ac:dyDescent="0.25">
      <c r="A19" s="1">
        <v>545601</v>
      </c>
      <c r="B19" s="1" t="s">
        <v>268</v>
      </c>
      <c r="C19" s="1" t="s">
        <v>281</v>
      </c>
      <c r="D19" s="1">
        <v>1559</v>
      </c>
      <c r="E19" s="1">
        <v>555</v>
      </c>
      <c r="F19" s="22"/>
      <c r="G19" s="11"/>
      <c r="H19" s="11"/>
      <c r="I19" s="21"/>
      <c r="J19" s="21"/>
      <c r="K19" s="21"/>
      <c r="L19" s="21"/>
      <c r="M19" s="11"/>
      <c r="N19" s="11"/>
      <c r="O19" s="21"/>
      <c r="P19" s="21"/>
      <c r="Q19" s="21"/>
      <c r="R19" s="21"/>
      <c r="S19" s="11"/>
      <c r="T19" s="11"/>
      <c r="U19" s="21"/>
      <c r="V19" s="21"/>
      <c r="W19" s="21"/>
      <c r="X19" s="21"/>
      <c r="Y19" s="6"/>
      <c r="Z19" s="6"/>
      <c r="AA19" s="21"/>
      <c r="AB19" s="21"/>
      <c r="AC19" s="21"/>
      <c r="AD19" s="21"/>
      <c r="AE19" s="6"/>
      <c r="AF19" s="6"/>
      <c r="AG19" s="21"/>
      <c r="AH19" s="21"/>
      <c r="AI19" s="21"/>
      <c r="AJ19" s="21"/>
      <c r="AK19" s="9"/>
      <c r="AL19" s="9"/>
      <c r="AM19" s="9"/>
      <c r="AN19" s="9"/>
      <c r="AO19" s="9"/>
      <c r="AP19" s="9"/>
      <c r="AQ19" s="6"/>
      <c r="AR19" s="6"/>
      <c r="AS19" s="21"/>
      <c r="AT19" s="21"/>
      <c r="AU19" s="21"/>
      <c r="AV19" s="21"/>
      <c r="AW19" s="21"/>
      <c r="AX19" s="6"/>
    </row>
    <row r="20" spans="1:50" s="8" customFormat="1" ht="30" x14ac:dyDescent="0.25">
      <c r="A20" s="9">
        <v>536296</v>
      </c>
      <c r="B20" s="9" t="s">
        <v>125</v>
      </c>
      <c r="C20" s="9" t="s">
        <v>281</v>
      </c>
      <c r="D20" s="9">
        <v>163</v>
      </c>
      <c r="E20" s="9">
        <v>189</v>
      </c>
      <c r="F20" s="88"/>
      <c r="G20" s="11">
        <v>10215</v>
      </c>
      <c r="H20" s="11">
        <v>8243</v>
      </c>
      <c r="I20" s="88" t="s">
        <v>640</v>
      </c>
      <c r="J20" s="88" t="s">
        <v>646</v>
      </c>
      <c r="K20" s="88" t="s">
        <v>723</v>
      </c>
      <c r="L20" s="88"/>
      <c r="M20" s="11">
        <v>53909</v>
      </c>
      <c r="N20" s="11">
        <v>50989</v>
      </c>
      <c r="O20" s="88" t="s">
        <v>640</v>
      </c>
      <c r="P20" s="88" t="s">
        <v>646</v>
      </c>
      <c r="Q20" s="88" t="s">
        <v>723</v>
      </c>
      <c r="R20" s="6"/>
      <c r="S20" s="11">
        <v>1115</v>
      </c>
      <c r="T20" s="11">
        <v>0</v>
      </c>
      <c r="U20" s="88" t="s">
        <v>640</v>
      </c>
      <c r="V20" s="88" t="s">
        <v>646</v>
      </c>
      <c r="W20" s="14" t="s">
        <v>641</v>
      </c>
      <c r="X20" s="88" t="s">
        <v>625</v>
      </c>
      <c r="Y20" s="11">
        <v>2726</v>
      </c>
      <c r="Z20" s="6"/>
      <c r="AA20" s="88" t="s">
        <v>640</v>
      </c>
      <c r="AB20" s="88" t="s">
        <v>646</v>
      </c>
      <c r="AC20" s="88" t="s">
        <v>723</v>
      </c>
      <c r="AD20" s="14" t="s">
        <v>997</v>
      </c>
      <c r="AE20" s="11">
        <v>945</v>
      </c>
      <c r="AF20" s="6"/>
      <c r="AG20" s="88" t="s">
        <v>640</v>
      </c>
      <c r="AH20" s="88" t="s">
        <v>646</v>
      </c>
      <c r="AI20" s="88" t="s">
        <v>723</v>
      </c>
      <c r="AJ20" s="14" t="s">
        <v>997</v>
      </c>
      <c r="AK20" s="208" t="s">
        <v>624</v>
      </c>
      <c r="AL20" s="209"/>
      <c r="AM20" s="209"/>
      <c r="AN20" s="209"/>
      <c r="AO20" s="209"/>
      <c r="AP20" s="210"/>
      <c r="AQ20" s="6"/>
      <c r="AR20" s="6"/>
      <c r="AS20" s="14" t="s">
        <v>1146</v>
      </c>
      <c r="AT20" s="88" t="s">
        <v>640</v>
      </c>
      <c r="AU20" s="88" t="s">
        <v>646</v>
      </c>
      <c r="AV20" s="88" t="s">
        <v>642</v>
      </c>
      <c r="AW20" s="88" t="s">
        <v>625</v>
      </c>
      <c r="AX20" s="6" t="s">
        <v>998</v>
      </c>
    </row>
    <row r="21" spans="1:50" s="8" customFormat="1" x14ac:dyDescent="0.25">
      <c r="A21" s="1">
        <v>545627</v>
      </c>
      <c r="B21" s="1" t="s">
        <v>270</v>
      </c>
      <c r="C21" s="1" t="s">
        <v>281</v>
      </c>
      <c r="D21" s="1">
        <v>465</v>
      </c>
      <c r="E21" s="1">
        <v>419</v>
      </c>
      <c r="F21" s="22"/>
      <c r="G21" s="11"/>
      <c r="H21" s="11"/>
      <c r="I21" s="11"/>
      <c r="J21" s="11"/>
      <c r="K21" s="21"/>
      <c r="L21" s="21"/>
      <c r="M21" s="11"/>
      <c r="N21" s="11"/>
      <c r="O21" s="11"/>
      <c r="P21" s="11"/>
      <c r="Q21" s="21"/>
      <c r="R21" s="6"/>
      <c r="S21" s="11"/>
      <c r="T21" s="6"/>
      <c r="U21" s="6"/>
      <c r="V21" s="6"/>
      <c r="W21" s="6"/>
      <c r="X21" s="21"/>
      <c r="Y21" s="6"/>
      <c r="Z21" s="6"/>
      <c r="AA21" s="6"/>
      <c r="AB21" s="6"/>
      <c r="AC21" s="6"/>
      <c r="AD21" s="21"/>
      <c r="AE21" s="6"/>
      <c r="AF21" s="6"/>
      <c r="AG21" s="6"/>
      <c r="AH21" s="6"/>
      <c r="AI21" s="6"/>
      <c r="AJ21" s="21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21"/>
      <c r="AX21" s="6"/>
    </row>
    <row r="22" spans="1:50" s="8" customFormat="1" ht="45" x14ac:dyDescent="0.25">
      <c r="A22" s="9">
        <v>598623</v>
      </c>
      <c r="B22" s="9" t="s">
        <v>610</v>
      </c>
      <c r="C22" s="9" t="s">
        <v>281</v>
      </c>
      <c r="D22" s="9">
        <v>274</v>
      </c>
      <c r="E22" s="9">
        <v>298</v>
      </c>
      <c r="F22" s="143"/>
      <c r="G22" s="11">
        <v>11770</v>
      </c>
      <c r="H22" s="11">
        <v>9209</v>
      </c>
      <c r="I22" s="143" t="s">
        <v>640</v>
      </c>
      <c r="J22" s="143" t="s">
        <v>646</v>
      </c>
      <c r="K22" s="143" t="s">
        <v>723</v>
      </c>
      <c r="L22" s="143"/>
      <c r="M22" s="11"/>
      <c r="N22" s="11"/>
      <c r="O22" s="143" t="s">
        <v>640</v>
      </c>
      <c r="P22" s="143" t="s">
        <v>646</v>
      </c>
      <c r="Q22" s="143" t="s">
        <v>705</v>
      </c>
      <c r="R22" s="6"/>
      <c r="S22" s="11">
        <v>1712</v>
      </c>
      <c r="T22" s="11">
        <v>27</v>
      </c>
      <c r="U22" s="143" t="s">
        <v>640</v>
      </c>
      <c r="V22" s="143" t="s">
        <v>646</v>
      </c>
      <c r="W22" s="14" t="s">
        <v>641</v>
      </c>
      <c r="X22" s="143" t="s">
        <v>625</v>
      </c>
      <c r="Y22" s="11">
        <v>0</v>
      </c>
      <c r="Z22" s="6"/>
      <c r="AA22" s="143" t="s">
        <v>640</v>
      </c>
      <c r="AB22" s="143" t="s">
        <v>646</v>
      </c>
      <c r="AC22" s="143" t="s">
        <v>723</v>
      </c>
      <c r="AD22" s="14" t="s">
        <v>1162</v>
      </c>
      <c r="AE22" s="11">
        <v>2417</v>
      </c>
      <c r="AF22" s="6"/>
      <c r="AG22" s="143" t="s">
        <v>640</v>
      </c>
      <c r="AH22" s="143" t="s">
        <v>646</v>
      </c>
      <c r="AI22" s="143" t="s">
        <v>723</v>
      </c>
      <c r="AJ22" s="14" t="s">
        <v>997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14" t="s">
        <v>1146</v>
      </c>
      <c r="AT22" s="143" t="s">
        <v>640</v>
      </c>
      <c r="AU22" s="143" t="s">
        <v>646</v>
      </c>
      <c r="AV22" s="143" t="s">
        <v>642</v>
      </c>
      <c r="AW22" s="143" t="s">
        <v>625</v>
      </c>
      <c r="AX22" s="9" t="s">
        <v>1163</v>
      </c>
    </row>
    <row r="23" spans="1:50" s="8" customFormat="1" x14ac:dyDescent="0.25">
      <c r="A23" s="1">
        <v>513661</v>
      </c>
      <c r="B23" s="1" t="s">
        <v>27</v>
      </c>
      <c r="C23" s="1" t="s">
        <v>281</v>
      </c>
      <c r="D23" s="1">
        <v>411</v>
      </c>
      <c r="E23" s="1">
        <v>394</v>
      </c>
      <c r="F23" s="22"/>
      <c r="G23" s="11"/>
      <c r="H23" s="11"/>
      <c r="I23" s="11"/>
      <c r="J23" s="11"/>
      <c r="K23" s="21"/>
      <c r="L23" s="21"/>
      <c r="M23" s="11"/>
      <c r="N23" s="11"/>
      <c r="O23" s="11"/>
      <c r="P23" s="11"/>
      <c r="Q23" s="21"/>
      <c r="R23" s="6"/>
      <c r="S23" s="11"/>
      <c r="T23" s="6"/>
      <c r="U23" s="6"/>
      <c r="V23" s="6"/>
      <c r="W23" s="6"/>
      <c r="X23" s="21"/>
      <c r="Y23" s="6"/>
      <c r="Z23" s="6"/>
      <c r="AA23" s="6"/>
      <c r="AB23" s="6"/>
      <c r="AC23" s="6"/>
      <c r="AD23" s="21"/>
      <c r="AE23" s="6"/>
      <c r="AF23" s="6"/>
      <c r="AG23" s="6"/>
      <c r="AH23" s="6"/>
      <c r="AI23" s="6"/>
      <c r="AJ23" s="21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21"/>
      <c r="AX23" s="6"/>
    </row>
    <row r="24" spans="1:50" s="8" customFormat="1" ht="36.75" customHeight="1" x14ac:dyDescent="0.25">
      <c r="A24" s="9">
        <v>500194</v>
      </c>
      <c r="B24" s="9" t="s">
        <v>30</v>
      </c>
      <c r="C24" s="9" t="s">
        <v>281</v>
      </c>
      <c r="D24" s="9">
        <v>219</v>
      </c>
      <c r="E24" s="9">
        <v>251</v>
      </c>
      <c r="F24" s="123"/>
      <c r="G24" s="11">
        <v>0</v>
      </c>
      <c r="H24" s="11">
        <v>0</v>
      </c>
      <c r="I24" s="123" t="s">
        <v>640</v>
      </c>
      <c r="J24" s="123" t="s">
        <v>646</v>
      </c>
      <c r="K24" s="123" t="s">
        <v>723</v>
      </c>
      <c r="L24" s="123" t="s">
        <v>952</v>
      </c>
      <c r="M24" s="11">
        <v>16286</v>
      </c>
      <c r="N24" s="11">
        <v>16043</v>
      </c>
      <c r="O24" s="123" t="s">
        <v>640</v>
      </c>
      <c r="P24" s="123" t="s">
        <v>646</v>
      </c>
      <c r="Q24" s="123" t="s">
        <v>723</v>
      </c>
      <c r="R24" s="123"/>
      <c r="S24" s="11">
        <v>1715</v>
      </c>
      <c r="T24" s="11">
        <v>1434</v>
      </c>
      <c r="U24" s="123" t="s">
        <v>640</v>
      </c>
      <c r="V24" s="123" t="s">
        <v>646</v>
      </c>
      <c r="W24" s="14" t="s">
        <v>641</v>
      </c>
      <c r="X24" s="123" t="s">
        <v>625</v>
      </c>
      <c r="Y24" s="11">
        <v>4772</v>
      </c>
      <c r="Z24" s="6"/>
      <c r="AA24" s="123" t="s">
        <v>640</v>
      </c>
      <c r="AB24" s="123" t="s">
        <v>646</v>
      </c>
      <c r="AC24" s="123" t="s">
        <v>723</v>
      </c>
      <c r="AD24" s="14" t="s">
        <v>997</v>
      </c>
      <c r="AE24" s="11">
        <v>7660</v>
      </c>
      <c r="AF24" s="6"/>
      <c r="AG24" s="123" t="s">
        <v>640</v>
      </c>
      <c r="AH24" s="123" t="s">
        <v>646</v>
      </c>
      <c r="AI24" s="123" t="s">
        <v>723</v>
      </c>
      <c r="AJ24" s="14" t="s">
        <v>997</v>
      </c>
      <c r="AK24" s="9">
        <v>73</v>
      </c>
      <c r="AL24" s="9"/>
      <c r="AM24" s="123" t="s">
        <v>640</v>
      </c>
      <c r="AN24" s="123" t="s">
        <v>646</v>
      </c>
      <c r="AO24" s="123" t="s">
        <v>723</v>
      </c>
      <c r="AP24" s="14" t="s">
        <v>1104</v>
      </c>
      <c r="AQ24" s="6"/>
      <c r="AR24" s="6"/>
      <c r="AS24" s="123"/>
      <c r="AT24" s="123" t="s">
        <v>640</v>
      </c>
      <c r="AU24" s="123" t="s">
        <v>646</v>
      </c>
      <c r="AV24" s="208" t="s">
        <v>647</v>
      </c>
      <c r="AW24" s="210"/>
      <c r="AX24" s="6"/>
    </row>
    <row r="25" spans="1:50" s="8" customFormat="1" ht="45.75" customHeight="1" x14ac:dyDescent="0.25">
      <c r="A25" s="9">
        <v>545716</v>
      </c>
      <c r="B25" s="9" t="s">
        <v>293</v>
      </c>
      <c r="C25" s="9" t="s">
        <v>281</v>
      </c>
      <c r="D25" s="9">
        <v>206</v>
      </c>
      <c r="E25" s="9">
        <v>239</v>
      </c>
      <c r="F25" s="123"/>
      <c r="G25" s="11">
        <v>17390</v>
      </c>
      <c r="H25" s="11">
        <v>13205</v>
      </c>
      <c r="I25" s="123" t="s">
        <v>640</v>
      </c>
      <c r="J25" s="123" t="s">
        <v>646</v>
      </c>
      <c r="K25" s="123" t="s">
        <v>723</v>
      </c>
      <c r="L25" s="123"/>
      <c r="M25" s="11">
        <v>72596</v>
      </c>
      <c r="N25" s="11">
        <v>71746</v>
      </c>
      <c r="O25" s="123" t="s">
        <v>640</v>
      </c>
      <c r="P25" s="123" t="s">
        <v>646</v>
      </c>
      <c r="Q25" s="123" t="s">
        <v>723</v>
      </c>
      <c r="R25" s="6"/>
      <c r="S25" s="11">
        <v>2408</v>
      </c>
      <c r="T25" s="11">
        <v>0</v>
      </c>
      <c r="U25" s="123" t="s">
        <v>640</v>
      </c>
      <c r="V25" s="123" t="s">
        <v>646</v>
      </c>
      <c r="W25" s="14" t="s">
        <v>641</v>
      </c>
      <c r="X25" s="123" t="s">
        <v>625</v>
      </c>
      <c r="Y25" s="11">
        <v>11980</v>
      </c>
      <c r="Z25" s="6"/>
      <c r="AA25" s="123" t="s">
        <v>640</v>
      </c>
      <c r="AB25" s="123" t="s">
        <v>646</v>
      </c>
      <c r="AC25" s="123" t="s">
        <v>723</v>
      </c>
      <c r="AD25" s="14" t="s">
        <v>1105</v>
      </c>
      <c r="AE25" s="11">
        <v>12022</v>
      </c>
      <c r="AF25" s="6"/>
      <c r="AG25" s="123" t="s">
        <v>640</v>
      </c>
      <c r="AH25" s="123" t="s">
        <v>646</v>
      </c>
      <c r="AI25" s="123" t="s">
        <v>723</v>
      </c>
      <c r="AJ25" s="14" t="s">
        <v>1105</v>
      </c>
      <c r="AK25" s="208" t="s">
        <v>624</v>
      </c>
      <c r="AL25" s="209"/>
      <c r="AM25" s="209"/>
      <c r="AN25" s="209"/>
      <c r="AO25" s="209"/>
      <c r="AP25" s="210"/>
      <c r="AQ25" s="6"/>
      <c r="AR25" s="6"/>
      <c r="AS25" s="6"/>
      <c r="AT25" s="123" t="s">
        <v>640</v>
      </c>
      <c r="AU25" s="123" t="s">
        <v>646</v>
      </c>
      <c r="AV25" s="208" t="s">
        <v>647</v>
      </c>
      <c r="AW25" s="210"/>
      <c r="AX25" s="6" t="s">
        <v>1106</v>
      </c>
    </row>
    <row r="26" spans="1:50" s="8" customFormat="1" x14ac:dyDescent="0.25">
      <c r="A26" s="1">
        <v>545724</v>
      </c>
      <c r="B26" s="1" t="s">
        <v>294</v>
      </c>
      <c r="C26" s="1" t="s">
        <v>281</v>
      </c>
      <c r="D26" s="1">
        <v>684</v>
      </c>
      <c r="E26" s="1">
        <v>478</v>
      </c>
      <c r="F26" s="22" t="s">
        <v>621</v>
      </c>
      <c r="G26" s="11"/>
      <c r="H26" s="11"/>
      <c r="I26" s="11"/>
      <c r="J26" s="11"/>
      <c r="K26" s="21"/>
      <c r="L26" s="21"/>
      <c r="M26" s="11"/>
      <c r="N26" s="11"/>
      <c r="O26" s="11"/>
      <c r="P26" s="11"/>
      <c r="Q26" s="21"/>
      <c r="R26" s="6"/>
      <c r="S26" s="11"/>
      <c r="T26" s="6"/>
      <c r="U26" s="6"/>
      <c r="V26" s="6"/>
      <c r="W26" s="6"/>
      <c r="X26" s="21"/>
      <c r="Y26" s="6"/>
      <c r="Z26" s="6"/>
      <c r="AA26" s="6"/>
      <c r="AB26" s="6"/>
      <c r="AC26" s="6"/>
      <c r="AD26" s="21"/>
      <c r="AE26" s="6"/>
      <c r="AF26" s="6"/>
      <c r="AG26" s="6"/>
      <c r="AH26" s="6"/>
      <c r="AI26" s="6"/>
      <c r="AJ26" s="21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21"/>
      <c r="AX26" s="6"/>
    </row>
    <row r="27" spans="1:50" s="8" customFormat="1" ht="60" x14ac:dyDescent="0.25">
      <c r="A27" s="9">
        <v>545732</v>
      </c>
      <c r="B27" s="9" t="s">
        <v>193</v>
      </c>
      <c r="C27" s="9" t="s">
        <v>281</v>
      </c>
      <c r="D27" s="9">
        <v>194</v>
      </c>
      <c r="E27" s="9">
        <v>222</v>
      </c>
      <c r="F27" s="107"/>
      <c r="G27" s="11">
        <v>3991</v>
      </c>
      <c r="H27" s="11">
        <v>1342</v>
      </c>
      <c r="I27" s="107" t="s">
        <v>640</v>
      </c>
      <c r="J27" s="107" t="s">
        <v>646</v>
      </c>
      <c r="K27" s="107" t="s">
        <v>723</v>
      </c>
      <c r="L27" s="31" t="s">
        <v>1080</v>
      </c>
      <c r="M27" s="11">
        <v>7542</v>
      </c>
      <c r="N27" s="11">
        <v>6491</v>
      </c>
      <c r="O27" s="107" t="s">
        <v>640</v>
      </c>
      <c r="P27" s="107" t="s">
        <v>646</v>
      </c>
      <c r="Q27" s="107" t="s">
        <v>723</v>
      </c>
      <c r="R27" s="31" t="s">
        <v>1080</v>
      </c>
      <c r="S27" s="11">
        <v>1862</v>
      </c>
      <c r="T27" s="11">
        <v>0</v>
      </c>
      <c r="U27" s="107" t="s">
        <v>640</v>
      </c>
      <c r="V27" s="107" t="s">
        <v>646</v>
      </c>
      <c r="W27" s="14" t="s">
        <v>641</v>
      </c>
      <c r="X27" s="107" t="s">
        <v>625</v>
      </c>
      <c r="Y27" s="11">
        <v>0</v>
      </c>
      <c r="Z27" s="6"/>
      <c r="AA27" s="107" t="s">
        <v>640</v>
      </c>
      <c r="AB27" s="107" t="s">
        <v>646</v>
      </c>
      <c r="AC27" s="107" t="s">
        <v>723</v>
      </c>
      <c r="AD27" s="40" t="s">
        <v>1078</v>
      </c>
      <c r="AE27" s="11">
        <v>0</v>
      </c>
      <c r="AF27" s="6"/>
      <c r="AG27" s="107" t="s">
        <v>640</v>
      </c>
      <c r="AH27" s="107" t="s">
        <v>646</v>
      </c>
      <c r="AI27" s="107" t="s">
        <v>723</v>
      </c>
      <c r="AJ27" s="14" t="s">
        <v>1077</v>
      </c>
      <c r="AK27" s="208" t="s">
        <v>1076</v>
      </c>
      <c r="AL27" s="209"/>
      <c r="AM27" s="209"/>
      <c r="AN27" s="209"/>
      <c r="AO27" s="209"/>
      <c r="AP27" s="210"/>
      <c r="AQ27" s="6"/>
      <c r="AR27" s="6"/>
      <c r="AS27" s="14" t="s">
        <v>1146</v>
      </c>
      <c r="AT27" s="107" t="s">
        <v>640</v>
      </c>
      <c r="AU27" s="107" t="s">
        <v>646</v>
      </c>
      <c r="AV27" s="107" t="s">
        <v>642</v>
      </c>
      <c r="AW27" s="107" t="s">
        <v>625</v>
      </c>
      <c r="AX27" s="6" t="s">
        <v>1079</v>
      </c>
    </row>
    <row r="28" spans="1:50" s="7" customFormat="1" ht="90" x14ac:dyDescent="0.25">
      <c r="A28" s="2">
        <v>545767</v>
      </c>
      <c r="B28" s="2" t="s">
        <v>194</v>
      </c>
      <c r="C28" s="2" t="s">
        <v>281</v>
      </c>
      <c r="D28" s="2">
        <v>377</v>
      </c>
      <c r="E28" s="2">
        <v>376</v>
      </c>
      <c r="F28" s="167" t="s">
        <v>621</v>
      </c>
      <c r="G28" s="12">
        <v>3444</v>
      </c>
      <c r="H28" s="12">
        <v>404</v>
      </c>
      <c r="I28" s="167" t="s">
        <v>640</v>
      </c>
      <c r="J28" s="167" t="s">
        <v>646</v>
      </c>
      <c r="K28" s="167" t="s">
        <v>723</v>
      </c>
      <c r="L28" s="167"/>
      <c r="M28" s="12">
        <v>0</v>
      </c>
      <c r="N28" s="12">
        <v>0</v>
      </c>
      <c r="O28" s="167" t="s">
        <v>640</v>
      </c>
      <c r="P28" s="167" t="s">
        <v>646</v>
      </c>
      <c r="Q28" s="167" t="s">
        <v>723</v>
      </c>
      <c r="R28" s="5" t="s">
        <v>969</v>
      </c>
      <c r="S28" s="12">
        <f>280+1210+593+619+25+192+141+107+33+642+135</f>
        <v>3977</v>
      </c>
      <c r="T28" s="12">
        <v>0</v>
      </c>
      <c r="U28" s="167" t="s">
        <v>640</v>
      </c>
      <c r="V28" s="167" t="s">
        <v>646</v>
      </c>
      <c r="W28" s="19" t="s">
        <v>641</v>
      </c>
      <c r="X28" s="167" t="s">
        <v>625</v>
      </c>
      <c r="Y28" s="12">
        <v>18016</v>
      </c>
      <c r="Z28" s="5"/>
      <c r="AA28" s="19" t="s">
        <v>1276</v>
      </c>
      <c r="AB28" s="167" t="s">
        <v>621</v>
      </c>
      <c r="AC28" s="19" t="s">
        <v>1277</v>
      </c>
      <c r="AD28" s="167" t="s">
        <v>625</v>
      </c>
      <c r="AE28" s="12">
        <v>10257</v>
      </c>
      <c r="AF28" s="5"/>
      <c r="AG28" s="19" t="s">
        <v>1276</v>
      </c>
      <c r="AH28" s="167" t="s">
        <v>621</v>
      </c>
      <c r="AI28" s="19" t="s">
        <v>1277</v>
      </c>
      <c r="AJ28" s="19" t="s">
        <v>1278</v>
      </c>
      <c r="AK28" s="211" t="s">
        <v>624</v>
      </c>
      <c r="AL28" s="212"/>
      <c r="AM28" s="212"/>
      <c r="AN28" s="212"/>
      <c r="AO28" s="212"/>
      <c r="AP28" s="213"/>
      <c r="AQ28" s="5"/>
      <c r="AR28" s="5"/>
      <c r="AS28" s="19" t="s">
        <v>1146</v>
      </c>
      <c r="AT28" s="167" t="s">
        <v>640</v>
      </c>
      <c r="AU28" s="167" t="s">
        <v>646</v>
      </c>
      <c r="AV28" s="167" t="s">
        <v>642</v>
      </c>
      <c r="AW28" s="167" t="s">
        <v>625</v>
      </c>
      <c r="AX28" s="5" t="s">
        <v>1273</v>
      </c>
    </row>
    <row r="29" spans="1:50" s="8" customFormat="1" ht="43.15" customHeight="1" x14ac:dyDescent="0.25">
      <c r="A29" s="56">
        <v>536245</v>
      </c>
      <c r="B29" s="56" t="s">
        <v>123</v>
      </c>
      <c r="C29" s="56" t="s">
        <v>281</v>
      </c>
      <c r="D29" s="56">
        <v>324</v>
      </c>
      <c r="E29" s="56">
        <v>336</v>
      </c>
      <c r="F29" s="57"/>
      <c r="G29" s="11">
        <v>4604</v>
      </c>
      <c r="H29" s="11">
        <v>1582</v>
      </c>
      <c r="I29" s="158" t="s">
        <v>640</v>
      </c>
      <c r="J29" s="158" t="s">
        <v>646</v>
      </c>
      <c r="K29" s="158" t="s">
        <v>723</v>
      </c>
      <c r="L29" s="158"/>
      <c r="M29" s="11">
        <v>0</v>
      </c>
      <c r="N29" s="11">
        <v>0</v>
      </c>
      <c r="O29" s="158" t="s">
        <v>640</v>
      </c>
      <c r="P29" s="158" t="s">
        <v>646</v>
      </c>
      <c r="Q29" s="158" t="s">
        <v>723</v>
      </c>
      <c r="R29" s="6" t="s">
        <v>969</v>
      </c>
      <c r="S29" s="11">
        <v>2783</v>
      </c>
      <c r="T29" s="11">
        <v>0</v>
      </c>
      <c r="U29" s="158" t="s">
        <v>640</v>
      </c>
      <c r="V29" s="158" t="s">
        <v>646</v>
      </c>
      <c r="W29" s="14" t="s">
        <v>641</v>
      </c>
      <c r="X29" s="158" t="s">
        <v>625</v>
      </c>
      <c r="Y29" s="9"/>
      <c r="Z29" s="9"/>
      <c r="AA29" s="158" t="s">
        <v>640</v>
      </c>
      <c r="AB29" s="158" t="s">
        <v>646</v>
      </c>
      <c r="AC29" s="158" t="s">
        <v>723</v>
      </c>
      <c r="AD29" s="158" t="s">
        <v>637</v>
      </c>
      <c r="AE29" s="11">
        <v>5932</v>
      </c>
      <c r="AF29" s="6"/>
      <c r="AG29" s="158" t="s">
        <v>640</v>
      </c>
      <c r="AH29" s="158" t="s">
        <v>646</v>
      </c>
      <c r="AI29" s="158" t="s">
        <v>723</v>
      </c>
      <c r="AJ29" s="14" t="s">
        <v>1225</v>
      </c>
      <c r="AK29" s="208" t="s">
        <v>624</v>
      </c>
      <c r="AL29" s="209"/>
      <c r="AM29" s="209"/>
      <c r="AN29" s="209"/>
      <c r="AO29" s="209"/>
      <c r="AP29" s="210"/>
      <c r="AQ29" s="6"/>
      <c r="AR29" s="6"/>
      <c r="AS29" s="14" t="s">
        <v>1146</v>
      </c>
      <c r="AT29" s="158" t="s">
        <v>640</v>
      </c>
      <c r="AU29" s="158" t="s">
        <v>646</v>
      </c>
      <c r="AV29" s="158" t="s">
        <v>642</v>
      </c>
      <c r="AW29" s="158" t="s">
        <v>625</v>
      </c>
      <c r="AX29" s="6" t="s">
        <v>1226</v>
      </c>
    </row>
    <row r="30" spans="1:50" s="10" customFormat="1" ht="45.95" customHeight="1" x14ac:dyDescent="0.25">
      <c r="A30" s="9">
        <v>545813</v>
      </c>
      <c r="B30" s="9" t="s">
        <v>197</v>
      </c>
      <c r="C30" s="9" t="s">
        <v>281</v>
      </c>
      <c r="D30" s="9">
        <v>236</v>
      </c>
      <c r="E30" s="9">
        <v>267</v>
      </c>
      <c r="F30" s="140"/>
      <c r="G30" s="11">
        <v>1332</v>
      </c>
      <c r="H30" s="11">
        <v>200</v>
      </c>
      <c r="I30" s="140" t="s">
        <v>640</v>
      </c>
      <c r="J30" s="140" t="s">
        <v>646</v>
      </c>
      <c r="K30" s="140" t="s">
        <v>723</v>
      </c>
      <c r="L30" s="9"/>
      <c r="M30" s="9">
        <v>33356</v>
      </c>
      <c r="N30" s="9">
        <v>32389</v>
      </c>
      <c r="O30" s="140" t="s">
        <v>640</v>
      </c>
      <c r="P30" s="140" t="s">
        <v>646</v>
      </c>
      <c r="Q30" s="140" t="s">
        <v>723</v>
      </c>
      <c r="R30" s="9"/>
      <c r="S30" s="9">
        <f>418+142+558+36+307+49</f>
        <v>1510</v>
      </c>
      <c r="T30" s="9">
        <v>0</v>
      </c>
      <c r="U30" s="140" t="s">
        <v>640</v>
      </c>
      <c r="V30" s="140" t="s">
        <v>646</v>
      </c>
      <c r="W30" s="14" t="s">
        <v>641</v>
      </c>
      <c r="X30" s="140" t="s">
        <v>625</v>
      </c>
      <c r="Y30" s="9">
        <v>4084</v>
      </c>
      <c r="AA30" s="140" t="s">
        <v>640</v>
      </c>
      <c r="AB30" s="140" t="s">
        <v>646</v>
      </c>
      <c r="AC30" s="140" t="s">
        <v>723</v>
      </c>
      <c r="AD30" s="140" t="s">
        <v>625</v>
      </c>
      <c r="AE30" s="9">
        <v>3029</v>
      </c>
      <c r="AF30" s="9"/>
      <c r="AG30" s="140" t="s">
        <v>640</v>
      </c>
      <c r="AH30" s="140" t="s">
        <v>646</v>
      </c>
      <c r="AI30" s="140" t="s">
        <v>723</v>
      </c>
      <c r="AJ30" s="140" t="s">
        <v>625</v>
      </c>
      <c r="AK30" s="208" t="s">
        <v>624</v>
      </c>
      <c r="AL30" s="209"/>
      <c r="AM30" s="209"/>
      <c r="AN30" s="209"/>
      <c r="AO30" s="209"/>
      <c r="AP30" s="210"/>
      <c r="AQ30" s="9"/>
      <c r="AR30" s="9"/>
      <c r="AS30" s="9"/>
      <c r="AT30" s="140" t="s">
        <v>640</v>
      </c>
      <c r="AU30" s="140" t="s">
        <v>646</v>
      </c>
      <c r="AV30" s="208" t="s">
        <v>647</v>
      </c>
      <c r="AW30" s="210"/>
      <c r="AX30" s="9"/>
    </row>
    <row r="31" spans="1:50" s="26" customFormat="1" x14ac:dyDescent="0.25">
      <c r="A31" s="1">
        <v>545830</v>
      </c>
      <c r="B31" s="1" t="s">
        <v>199</v>
      </c>
      <c r="C31" s="1" t="s">
        <v>281</v>
      </c>
      <c r="D31" s="1">
        <v>3824</v>
      </c>
      <c r="E31" s="1">
        <v>598</v>
      </c>
      <c r="F31" s="22" t="s">
        <v>621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</row>
    <row r="32" spans="1:50" s="10" customFormat="1" ht="37.5" customHeight="1" x14ac:dyDescent="0.25">
      <c r="A32" s="9">
        <v>536300</v>
      </c>
      <c r="B32" s="9" t="s">
        <v>118</v>
      </c>
      <c r="C32" s="9" t="s">
        <v>281</v>
      </c>
      <c r="D32" s="9">
        <v>156</v>
      </c>
      <c r="E32" s="9">
        <v>179</v>
      </c>
      <c r="F32" s="86"/>
      <c r="G32" s="9">
        <f>444+939+171+302+319+340+711+768+318</f>
        <v>4312</v>
      </c>
      <c r="H32" s="9"/>
      <c r="I32" s="86" t="s">
        <v>640</v>
      </c>
      <c r="J32" s="86" t="s">
        <v>646</v>
      </c>
      <c r="K32" s="86" t="s">
        <v>723</v>
      </c>
      <c r="L32" s="9"/>
      <c r="M32" s="9">
        <f>570+107+170+408+728+73+144+136+219+223+939+207+465+485+555+375+208+495+127+220+107+112+49+265+168+355+222+806</f>
        <v>8938</v>
      </c>
      <c r="N32" s="9"/>
      <c r="O32" s="86" t="s">
        <v>640</v>
      </c>
      <c r="P32" s="86" t="s">
        <v>646</v>
      </c>
      <c r="Q32" s="86" t="s">
        <v>723</v>
      </c>
      <c r="R32" s="9"/>
      <c r="S32" s="9">
        <v>1652</v>
      </c>
      <c r="T32" s="9">
        <v>410</v>
      </c>
      <c r="U32" s="86" t="s">
        <v>640</v>
      </c>
      <c r="V32" s="86" t="s">
        <v>646</v>
      </c>
      <c r="W32" s="14" t="s">
        <v>641</v>
      </c>
      <c r="X32" s="86" t="s">
        <v>625</v>
      </c>
      <c r="Y32" s="9">
        <v>8884</v>
      </c>
      <c r="Z32" s="9"/>
      <c r="AA32" s="86" t="s">
        <v>640</v>
      </c>
      <c r="AB32" s="86" t="s">
        <v>646</v>
      </c>
      <c r="AC32" s="86" t="s">
        <v>723</v>
      </c>
      <c r="AD32" s="86" t="s">
        <v>625</v>
      </c>
      <c r="AE32" s="9">
        <v>3954</v>
      </c>
      <c r="AF32" s="9"/>
      <c r="AG32" s="86" t="s">
        <v>640</v>
      </c>
      <c r="AH32" s="86" t="s">
        <v>646</v>
      </c>
      <c r="AI32" s="86" t="s">
        <v>723</v>
      </c>
      <c r="AJ32" s="86" t="s">
        <v>625</v>
      </c>
      <c r="AK32" s="208" t="s">
        <v>624</v>
      </c>
      <c r="AL32" s="209"/>
      <c r="AM32" s="209"/>
      <c r="AN32" s="209"/>
      <c r="AO32" s="209"/>
      <c r="AP32" s="210"/>
      <c r="AQ32" s="9"/>
      <c r="AR32" s="9"/>
      <c r="AS32" s="9"/>
      <c r="AT32" s="86" t="s">
        <v>640</v>
      </c>
      <c r="AU32" s="86" t="s">
        <v>646</v>
      </c>
      <c r="AV32" s="208" t="s">
        <v>647</v>
      </c>
      <c r="AW32" s="210"/>
      <c r="AX32" s="9"/>
    </row>
    <row r="33" spans="1:50" s="26" customFormat="1" x14ac:dyDescent="0.25">
      <c r="A33" s="1">
        <v>545848</v>
      </c>
      <c r="B33" s="1" t="s">
        <v>200</v>
      </c>
      <c r="C33" s="1" t="s">
        <v>281</v>
      </c>
      <c r="D33" s="1">
        <v>2621</v>
      </c>
      <c r="E33" s="1">
        <v>587</v>
      </c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s="26" customFormat="1" x14ac:dyDescent="0.25">
      <c r="A34" s="1">
        <v>545864</v>
      </c>
      <c r="B34" s="1" t="s">
        <v>203</v>
      </c>
      <c r="C34" s="1" t="s">
        <v>281</v>
      </c>
      <c r="D34" s="1">
        <v>796</v>
      </c>
      <c r="E34" s="1">
        <v>498</v>
      </c>
      <c r="F34" s="22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:50" s="71" customFormat="1" ht="48" customHeight="1" x14ac:dyDescent="0.25">
      <c r="A35" s="56">
        <v>545872</v>
      </c>
      <c r="B35" s="56" t="s">
        <v>204</v>
      </c>
      <c r="C35" s="56" t="s">
        <v>281</v>
      </c>
      <c r="D35" s="56">
        <v>425</v>
      </c>
      <c r="E35" s="56">
        <v>404</v>
      </c>
      <c r="F35" s="57" t="s">
        <v>621</v>
      </c>
      <c r="G35" s="56">
        <v>11182</v>
      </c>
      <c r="H35" s="56">
        <v>6520</v>
      </c>
      <c r="I35" s="182" t="s">
        <v>1321</v>
      </c>
      <c r="J35" s="180" t="s">
        <v>621</v>
      </c>
      <c r="K35" s="180" t="s">
        <v>723</v>
      </c>
      <c r="L35" s="56"/>
      <c r="M35" s="56">
        <v>10172</v>
      </c>
      <c r="N35" s="56">
        <v>9794</v>
      </c>
      <c r="O35" s="182" t="s">
        <v>1321</v>
      </c>
      <c r="P35" s="180" t="s">
        <v>621</v>
      </c>
      <c r="Q35" s="180" t="s">
        <v>723</v>
      </c>
      <c r="R35" s="56"/>
      <c r="S35" s="56">
        <f>311+162+296+60+186+930+113+135+264+147+110+175+315+612</f>
        <v>3816</v>
      </c>
      <c r="T35" s="56">
        <v>200</v>
      </c>
      <c r="U35" s="182" t="s">
        <v>1321</v>
      </c>
      <c r="V35" s="180" t="s">
        <v>646</v>
      </c>
      <c r="W35" s="14" t="s">
        <v>641</v>
      </c>
      <c r="X35" s="180" t="s">
        <v>625</v>
      </c>
      <c r="Y35" s="56">
        <v>0</v>
      </c>
      <c r="Z35" s="56"/>
      <c r="AA35" s="180" t="s">
        <v>640</v>
      </c>
      <c r="AB35" s="180" t="s">
        <v>646</v>
      </c>
      <c r="AC35" s="180" t="s">
        <v>723</v>
      </c>
      <c r="AD35" s="182" t="s">
        <v>1331</v>
      </c>
      <c r="AE35" s="56">
        <v>13114</v>
      </c>
      <c r="AF35" s="56"/>
      <c r="AG35" s="180" t="s">
        <v>640</v>
      </c>
      <c r="AH35" s="180" t="s">
        <v>646</v>
      </c>
      <c r="AI35" s="180" t="s">
        <v>723</v>
      </c>
      <c r="AJ35" s="14" t="s">
        <v>1332</v>
      </c>
      <c r="AK35" s="208" t="s">
        <v>624</v>
      </c>
      <c r="AL35" s="209"/>
      <c r="AM35" s="209"/>
      <c r="AN35" s="209"/>
      <c r="AO35" s="209"/>
      <c r="AP35" s="210"/>
      <c r="AQ35" s="56"/>
      <c r="AR35" s="56"/>
      <c r="AS35" s="14" t="s">
        <v>1146</v>
      </c>
      <c r="AT35" s="180" t="s">
        <v>640</v>
      </c>
      <c r="AU35" s="180" t="s">
        <v>646</v>
      </c>
      <c r="AV35" s="180" t="s">
        <v>642</v>
      </c>
      <c r="AW35" s="180" t="s">
        <v>625</v>
      </c>
      <c r="AX35" s="56"/>
    </row>
  </sheetData>
  <mergeCells count="16">
    <mergeCell ref="AK14:AP14"/>
    <mergeCell ref="AV14:AW14"/>
    <mergeCell ref="AK4:AP4"/>
    <mergeCell ref="AK35:AP35"/>
    <mergeCell ref="AK32:AP32"/>
    <mergeCell ref="AV32:AW32"/>
    <mergeCell ref="AK20:AP20"/>
    <mergeCell ref="AK27:AP27"/>
    <mergeCell ref="AV24:AW24"/>
    <mergeCell ref="AK25:AP25"/>
    <mergeCell ref="AV25:AW25"/>
    <mergeCell ref="AK30:AP30"/>
    <mergeCell ref="AK22:AP22"/>
    <mergeCell ref="AV30:AW30"/>
    <mergeCell ref="AK29:AP29"/>
    <mergeCell ref="AK28:AP2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9F70-2292-47E0-B160-860A146109D1}">
  <dimension ref="A1:AX28"/>
  <sheetViews>
    <sheetView topLeftCell="AM1" zoomScale="89" zoomScaleNormal="89" workbookViewId="0">
      <pane ySplit="3" topLeftCell="A6" activePane="bottomLeft" state="frozen"/>
      <selection pane="bottomLeft" activeCell="A4" sqref="A4:AX26"/>
    </sheetView>
  </sheetViews>
  <sheetFormatPr defaultRowHeight="15" x14ac:dyDescent="0.25"/>
  <cols>
    <col min="2" max="2" width="12.28515625" bestFit="1" customWidth="1"/>
    <col min="3" max="3" width="10.5703125" bestFit="1" customWidth="1"/>
    <col min="4" max="4" width="14.28515625" bestFit="1" customWidth="1"/>
    <col min="5" max="5" width="14.28515625" customWidth="1"/>
    <col min="6" max="6" width="12.5703125" bestFit="1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1055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60" x14ac:dyDescent="0.25">
      <c r="A4" s="2">
        <v>562726</v>
      </c>
      <c r="B4" s="2" t="s">
        <v>569</v>
      </c>
      <c r="C4" s="2" t="s">
        <v>298</v>
      </c>
      <c r="D4" s="2">
        <v>109</v>
      </c>
      <c r="E4" s="2">
        <v>113</v>
      </c>
      <c r="F4" s="64"/>
      <c r="G4" s="9"/>
      <c r="H4" s="9"/>
      <c r="I4" s="64" t="s">
        <v>640</v>
      </c>
      <c r="J4" s="64" t="s">
        <v>646</v>
      </c>
      <c r="K4" s="64" t="s">
        <v>705</v>
      </c>
      <c r="L4" s="2"/>
      <c r="M4" s="12"/>
      <c r="N4" s="12"/>
      <c r="O4" s="64" t="s">
        <v>640</v>
      </c>
      <c r="P4" s="64" t="s">
        <v>646</v>
      </c>
      <c r="Q4" s="64" t="s">
        <v>705</v>
      </c>
      <c r="R4" s="2"/>
      <c r="S4" s="2">
        <v>983</v>
      </c>
      <c r="T4" s="2">
        <v>0</v>
      </c>
      <c r="U4" s="64" t="s">
        <v>640</v>
      </c>
      <c r="V4" s="64" t="s">
        <v>646</v>
      </c>
      <c r="W4" s="14" t="s">
        <v>641</v>
      </c>
      <c r="X4" s="64" t="s">
        <v>625</v>
      </c>
      <c r="Y4" s="2">
        <v>0</v>
      </c>
      <c r="Z4" s="2"/>
      <c r="AA4" s="64" t="s">
        <v>704</v>
      </c>
      <c r="AB4" s="64" t="s">
        <v>646</v>
      </c>
      <c r="AC4" s="63" t="s">
        <v>723</v>
      </c>
      <c r="AD4" s="19" t="s">
        <v>903</v>
      </c>
      <c r="AE4" s="2">
        <v>1083</v>
      </c>
      <c r="AF4" s="2"/>
      <c r="AG4" s="64" t="s">
        <v>640</v>
      </c>
      <c r="AH4" s="64" t="s">
        <v>646</v>
      </c>
      <c r="AI4" s="63" t="s">
        <v>723</v>
      </c>
      <c r="AJ4" s="64" t="s">
        <v>625</v>
      </c>
      <c r="AK4" s="211" t="s">
        <v>624</v>
      </c>
      <c r="AL4" s="212"/>
      <c r="AM4" s="212"/>
      <c r="AN4" s="212"/>
      <c r="AO4" s="212"/>
      <c r="AP4" s="212"/>
      <c r="AQ4" s="2"/>
      <c r="AR4" s="2"/>
      <c r="AS4" s="19" t="s">
        <v>904</v>
      </c>
      <c r="AT4" s="64" t="s">
        <v>640</v>
      </c>
      <c r="AU4" s="64" t="s">
        <v>646</v>
      </c>
      <c r="AV4" s="64" t="s">
        <v>642</v>
      </c>
      <c r="AW4" s="64" t="s">
        <v>625</v>
      </c>
      <c r="AX4" s="9"/>
    </row>
    <row r="5" spans="1:50" s="10" customFormat="1" ht="54" customHeight="1" x14ac:dyDescent="0.25">
      <c r="A5" s="9">
        <v>546020</v>
      </c>
      <c r="B5" s="9" t="s">
        <v>258</v>
      </c>
      <c r="C5" s="9" t="s">
        <v>298</v>
      </c>
      <c r="D5" s="9">
        <v>209</v>
      </c>
      <c r="E5" s="9">
        <v>244</v>
      </c>
      <c r="F5" s="140"/>
      <c r="G5" s="9"/>
      <c r="H5" s="9"/>
      <c r="I5" s="140" t="s">
        <v>640</v>
      </c>
      <c r="J5" s="140" t="s">
        <v>646</v>
      </c>
      <c r="K5" s="140" t="s">
        <v>705</v>
      </c>
      <c r="L5" s="140"/>
      <c r="M5" s="11"/>
      <c r="N5" s="11"/>
      <c r="O5" s="140" t="s">
        <v>640</v>
      </c>
      <c r="P5" s="140" t="s">
        <v>646</v>
      </c>
      <c r="Q5" s="140" t="s">
        <v>705</v>
      </c>
      <c r="R5" s="140"/>
      <c r="S5" s="9">
        <v>2478</v>
      </c>
      <c r="T5" s="9">
        <v>0</v>
      </c>
      <c r="U5" s="140" t="s">
        <v>640</v>
      </c>
      <c r="V5" s="140" t="s">
        <v>646</v>
      </c>
      <c r="W5" s="14" t="s">
        <v>641</v>
      </c>
      <c r="X5" s="140" t="s">
        <v>625</v>
      </c>
      <c r="Y5" s="9">
        <v>0</v>
      </c>
      <c r="Z5" s="9"/>
      <c r="AA5" s="140" t="s">
        <v>704</v>
      </c>
      <c r="AB5" s="140" t="s">
        <v>646</v>
      </c>
      <c r="AC5" s="140" t="s">
        <v>723</v>
      </c>
      <c r="AD5" s="140" t="s">
        <v>637</v>
      </c>
      <c r="AE5" s="9">
        <v>3091</v>
      </c>
      <c r="AF5" s="9"/>
      <c r="AG5" s="140" t="s">
        <v>640</v>
      </c>
      <c r="AH5" s="140" t="s">
        <v>646</v>
      </c>
      <c r="AI5" s="140" t="s">
        <v>723</v>
      </c>
      <c r="AJ5" s="140" t="s">
        <v>625</v>
      </c>
      <c r="AK5" s="208" t="s">
        <v>624</v>
      </c>
      <c r="AL5" s="209"/>
      <c r="AM5" s="209"/>
      <c r="AN5" s="209"/>
      <c r="AO5" s="209"/>
      <c r="AP5" s="209"/>
      <c r="AQ5" s="9"/>
      <c r="AR5" s="9"/>
      <c r="AS5" s="14" t="s">
        <v>665</v>
      </c>
      <c r="AT5" s="140" t="s">
        <v>640</v>
      </c>
      <c r="AU5" s="140" t="s">
        <v>646</v>
      </c>
      <c r="AV5" s="140" t="s">
        <v>642</v>
      </c>
      <c r="AW5" s="140" t="s">
        <v>625</v>
      </c>
      <c r="AX5" s="9"/>
    </row>
    <row r="6" spans="1:50" s="10" customFormat="1" x14ac:dyDescent="0.25">
      <c r="A6" s="1">
        <v>546038</v>
      </c>
      <c r="B6" s="1" t="s">
        <v>259</v>
      </c>
      <c r="C6" s="1" t="s">
        <v>298</v>
      </c>
      <c r="D6" s="1">
        <v>699</v>
      </c>
      <c r="E6" s="1">
        <v>480</v>
      </c>
      <c r="F6" s="2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x14ac:dyDescent="0.25">
      <c r="A7" s="1">
        <v>546054</v>
      </c>
      <c r="B7" s="1" t="s">
        <v>260</v>
      </c>
      <c r="C7" s="1" t="s">
        <v>298</v>
      </c>
      <c r="D7" s="1">
        <v>523</v>
      </c>
      <c r="E7" s="1">
        <v>441</v>
      </c>
      <c r="F7" s="22"/>
      <c r="G7" s="11"/>
      <c r="H7" s="11"/>
      <c r="I7" s="21"/>
      <c r="J7" s="21"/>
      <c r="K7" s="21"/>
      <c r="L7" s="21"/>
      <c r="M7" s="11"/>
      <c r="N7" s="9"/>
      <c r="O7" s="21"/>
      <c r="P7" s="21"/>
      <c r="Q7" s="21"/>
      <c r="R7" s="21"/>
      <c r="S7" s="11"/>
      <c r="T7" s="9"/>
      <c r="U7" s="21"/>
      <c r="V7" s="21"/>
      <c r="W7" s="21"/>
      <c r="X7" s="21"/>
      <c r="Y7" s="9"/>
      <c r="Z7" s="9"/>
      <c r="AA7" s="9"/>
      <c r="AB7" s="9"/>
      <c r="AC7" s="9"/>
      <c r="AD7" s="9"/>
      <c r="AE7" s="9"/>
      <c r="AF7" s="9"/>
      <c r="AG7" s="21"/>
      <c r="AH7" s="21"/>
      <c r="AI7" s="21"/>
      <c r="AJ7" s="21"/>
      <c r="AK7" s="9"/>
      <c r="AL7" s="9"/>
      <c r="AM7" s="9"/>
      <c r="AN7" s="9"/>
      <c r="AO7" s="9"/>
      <c r="AP7" s="9"/>
      <c r="AQ7" s="9"/>
      <c r="AR7" s="9"/>
      <c r="AS7" s="21"/>
      <c r="AT7" s="21"/>
      <c r="AU7" s="21"/>
      <c r="AV7" s="21"/>
      <c r="AW7" s="21"/>
      <c r="AX7" s="9"/>
    </row>
    <row r="8" spans="1:50" s="10" customFormat="1" ht="54" customHeight="1" x14ac:dyDescent="0.25">
      <c r="A8" s="9">
        <v>509116</v>
      </c>
      <c r="B8" s="37" t="s">
        <v>41</v>
      </c>
      <c r="C8" s="9" t="s">
        <v>298</v>
      </c>
      <c r="D8" s="9">
        <v>206</v>
      </c>
      <c r="E8" s="9">
        <v>237</v>
      </c>
      <c r="F8" s="123"/>
      <c r="G8" s="11">
        <v>378</v>
      </c>
      <c r="H8" s="11">
        <v>0</v>
      </c>
      <c r="I8" s="123" t="s">
        <v>640</v>
      </c>
      <c r="J8" s="123" t="s">
        <v>646</v>
      </c>
      <c r="K8" s="123" t="s">
        <v>723</v>
      </c>
      <c r="L8" s="9" t="s">
        <v>1107</v>
      </c>
      <c r="M8" s="11">
        <v>0</v>
      </c>
      <c r="N8" s="11">
        <v>0</v>
      </c>
      <c r="O8" s="123" t="s">
        <v>640</v>
      </c>
      <c r="P8" s="123" t="s">
        <v>646</v>
      </c>
      <c r="Q8" s="123" t="s">
        <v>723</v>
      </c>
      <c r="R8" s="9" t="s">
        <v>1107</v>
      </c>
      <c r="S8" s="11">
        <v>2632</v>
      </c>
      <c r="T8" s="9">
        <v>0</v>
      </c>
      <c r="U8" s="123" t="s">
        <v>640</v>
      </c>
      <c r="V8" s="123" t="s">
        <v>646</v>
      </c>
      <c r="W8" s="14" t="s">
        <v>885</v>
      </c>
      <c r="X8" s="123" t="s">
        <v>782</v>
      </c>
      <c r="Y8" s="9">
        <v>7146</v>
      </c>
      <c r="Z8" s="9"/>
      <c r="AA8" s="123" t="s">
        <v>704</v>
      </c>
      <c r="AB8" s="123" t="s">
        <v>646</v>
      </c>
      <c r="AC8" s="123" t="s">
        <v>723</v>
      </c>
      <c r="AD8" s="123" t="s">
        <v>625</v>
      </c>
      <c r="AE8" s="9">
        <v>2385</v>
      </c>
      <c r="AF8" s="9"/>
      <c r="AG8" s="123" t="s">
        <v>640</v>
      </c>
      <c r="AH8" s="123" t="s">
        <v>646</v>
      </c>
      <c r="AI8" s="123" t="s">
        <v>723</v>
      </c>
      <c r="AJ8" s="123" t="s">
        <v>625</v>
      </c>
      <c r="AK8" s="208" t="s">
        <v>624</v>
      </c>
      <c r="AL8" s="209"/>
      <c r="AM8" s="209"/>
      <c r="AN8" s="209"/>
      <c r="AO8" s="209"/>
      <c r="AP8" s="209"/>
      <c r="AQ8" s="9"/>
      <c r="AR8" s="9"/>
      <c r="AS8" s="14" t="s">
        <v>1313</v>
      </c>
      <c r="AT8" s="123" t="s">
        <v>640</v>
      </c>
      <c r="AU8" s="123" t="s">
        <v>646</v>
      </c>
      <c r="AV8" s="123" t="s">
        <v>642</v>
      </c>
      <c r="AW8" s="123" t="s">
        <v>625</v>
      </c>
      <c r="AX8" s="9"/>
    </row>
    <row r="9" spans="1:50" s="10" customFormat="1" x14ac:dyDescent="0.25">
      <c r="A9" s="1">
        <v>546097</v>
      </c>
      <c r="B9" s="1" t="s">
        <v>296</v>
      </c>
      <c r="C9" s="1" t="s">
        <v>298</v>
      </c>
      <c r="D9" s="1">
        <v>919</v>
      </c>
      <c r="E9" s="1">
        <v>513</v>
      </c>
      <c r="F9" s="22"/>
      <c r="G9" s="11"/>
      <c r="H9" s="11"/>
      <c r="I9" s="11"/>
      <c r="J9" s="11"/>
      <c r="K9" s="21"/>
      <c r="L9" s="21"/>
      <c r="M9" s="11"/>
      <c r="N9" s="11"/>
      <c r="O9" s="11"/>
      <c r="P9" s="11"/>
      <c r="Q9" s="21"/>
      <c r="R9" s="9"/>
      <c r="S9" s="11"/>
      <c r="T9" s="9"/>
      <c r="U9" s="9"/>
      <c r="V9" s="9"/>
      <c r="W9" s="21"/>
      <c r="X9" s="2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21"/>
      <c r="AX9" s="9"/>
    </row>
    <row r="10" spans="1:50" s="10" customFormat="1" x14ac:dyDescent="0.25">
      <c r="A10" s="1">
        <v>546127</v>
      </c>
      <c r="B10" s="1" t="s">
        <v>298</v>
      </c>
      <c r="C10" s="1" t="s">
        <v>298</v>
      </c>
      <c r="D10" s="1">
        <v>7192</v>
      </c>
      <c r="E10" s="1">
        <v>612</v>
      </c>
      <c r="F10" s="22" t="s">
        <v>621</v>
      </c>
      <c r="G10" s="11"/>
      <c r="H10" s="11"/>
      <c r="I10" s="11"/>
      <c r="J10" s="11"/>
      <c r="K10" s="21"/>
      <c r="L10" s="21"/>
      <c r="M10" s="11"/>
      <c r="N10" s="11"/>
      <c r="O10" s="11"/>
      <c r="P10" s="11"/>
      <c r="Q10" s="21"/>
      <c r="R10" s="9"/>
      <c r="S10" s="11"/>
      <c r="T10" s="9"/>
      <c r="U10" s="9"/>
      <c r="V10" s="9"/>
      <c r="W10" s="21"/>
      <c r="X10" s="2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21"/>
      <c r="AX10" s="9"/>
    </row>
    <row r="11" spans="1:50" s="10" customFormat="1" x14ac:dyDescent="0.25">
      <c r="A11" s="1">
        <v>546143</v>
      </c>
      <c r="B11" s="1" t="s">
        <v>299</v>
      </c>
      <c r="C11" s="1" t="s">
        <v>298</v>
      </c>
      <c r="D11" s="1">
        <v>595</v>
      </c>
      <c r="E11" s="1">
        <v>459</v>
      </c>
      <c r="F11" s="22"/>
      <c r="G11" s="11"/>
      <c r="H11" s="11"/>
      <c r="I11" s="11"/>
      <c r="J11" s="11"/>
      <c r="K11" s="21"/>
      <c r="L11" s="21"/>
      <c r="M11" s="11"/>
      <c r="N11" s="11"/>
      <c r="O11" s="11"/>
      <c r="P11" s="11"/>
      <c r="Q11" s="21"/>
      <c r="R11" s="9"/>
      <c r="S11" s="11"/>
      <c r="T11" s="9"/>
      <c r="U11" s="9"/>
      <c r="V11" s="9"/>
      <c r="W11" s="21"/>
      <c r="X11" s="2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21"/>
      <c r="AX11" s="9"/>
    </row>
    <row r="12" spans="1:50" s="84" customFormat="1" ht="45" x14ac:dyDescent="0.25">
      <c r="A12" s="79">
        <v>562416</v>
      </c>
      <c r="B12" s="79" t="s">
        <v>557</v>
      </c>
      <c r="C12" s="79" t="s">
        <v>298</v>
      </c>
      <c r="D12" s="79">
        <v>46</v>
      </c>
      <c r="E12" s="79">
        <v>13</v>
      </c>
      <c r="F12" s="80" t="s">
        <v>621</v>
      </c>
      <c r="G12" s="80"/>
      <c r="H12" s="80"/>
      <c r="I12" s="80" t="s">
        <v>640</v>
      </c>
      <c r="J12" s="80" t="s">
        <v>646</v>
      </c>
      <c r="K12" s="80" t="s">
        <v>705</v>
      </c>
      <c r="L12" s="80"/>
      <c r="M12" s="80"/>
      <c r="N12" s="80"/>
      <c r="O12" s="80" t="s">
        <v>640</v>
      </c>
      <c r="P12" s="80" t="s">
        <v>646</v>
      </c>
      <c r="Q12" s="80" t="s">
        <v>705</v>
      </c>
      <c r="R12" s="79" t="s">
        <v>761</v>
      </c>
      <c r="S12" s="81">
        <v>870</v>
      </c>
      <c r="T12" s="81">
        <v>115</v>
      </c>
      <c r="U12" s="83" t="s">
        <v>1264</v>
      </c>
      <c r="V12" s="80" t="s">
        <v>646</v>
      </c>
      <c r="W12" s="83" t="s">
        <v>641</v>
      </c>
      <c r="X12" s="80" t="s">
        <v>625</v>
      </c>
      <c r="Y12" s="81">
        <v>0</v>
      </c>
      <c r="Z12" s="80"/>
      <c r="AA12" s="80" t="s">
        <v>640</v>
      </c>
      <c r="AB12" s="80" t="s">
        <v>646</v>
      </c>
      <c r="AC12" s="82" t="s">
        <v>685</v>
      </c>
      <c r="AD12" s="97" t="s">
        <v>684</v>
      </c>
      <c r="AE12" s="81">
        <v>197</v>
      </c>
      <c r="AF12" s="80"/>
      <c r="AG12" s="80" t="s">
        <v>640</v>
      </c>
      <c r="AH12" s="80" t="s">
        <v>646</v>
      </c>
      <c r="AI12" s="80" t="s">
        <v>723</v>
      </c>
      <c r="AJ12" s="80" t="s">
        <v>625</v>
      </c>
      <c r="AK12" s="222" t="s">
        <v>624</v>
      </c>
      <c r="AL12" s="222"/>
      <c r="AM12" s="222"/>
      <c r="AN12" s="222"/>
      <c r="AO12" s="222"/>
      <c r="AP12" s="222"/>
      <c r="AQ12" s="96"/>
      <c r="AR12" s="170"/>
      <c r="AS12" s="79"/>
      <c r="AT12" s="80" t="s">
        <v>640</v>
      </c>
      <c r="AU12" s="80" t="s">
        <v>646</v>
      </c>
      <c r="AV12" s="215" t="s">
        <v>647</v>
      </c>
      <c r="AW12" s="216"/>
      <c r="AX12" s="90" t="s">
        <v>1266</v>
      </c>
    </row>
    <row r="13" spans="1:50" s="10" customFormat="1" ht="30" x14ac:dyDescent="0.25">
      <c r="A13" s="9">
        <v>546305</v>
      </c>
      <c r="B13" s="9" t="s">
        <v>250</v>
      </c>
      <c r="C13" s="9" t="s">
        <v>298</v>
      </c>
      <c r="D13" s="9">
        <v>88</v>
      </c>
      <c r="E13" s="9">
        <v>70</v>
      </c>
      <c r="F13" s="65"/>
      <c r="G13" s="11">
        <v>981</v>
      </c>
      <c r="H13" s="11">
        <v>898</v>
      </c>
      <c r="I13" s="65" t="s">
        <v>640</v>
      </c>
      <c r="J13" s="65" t="s">
        <v>646</v>
      </c>
      <c r="K13" s="65" t="s">
        <v>723</v>
      </c>
      <c r="L13" s="65"/>
      <c r="M13" s="11"/>
      <c r="N13" s="11"/>
      <c r="O13" s="65" t="s">
        <v>640</v>
      </c>
      <c r="P13" s="65" t="s">
        <v>646</v>
      </c>
      <c r="Q13" s="65" t="s">
        <v>705</v>
      </c>
      <c r="R13" s="9" t="s">
        <v>761</v>
      </c>
      <c r="S13" s="11">
        <v>1291</v>
      </c>
      <c r="T13" s="9">
        <v>0</v>
      </c>
      <c r="U13" s="65" t="s">
        <v>640</v>
      </c>
      <c r="V13" s="65" t="s">
        <v>646</v>
      </c>
      <c r="W13" s="14" t="s">
        <v>641</v>
      </c>
      <c r="X13" s="65" t="s">
        <v>625</v>
      </c>
      <c r="Y13" s="9">
        <v>3465</v>
      </c>
      <c r="Z13" s="9"/>
      <c r="AA13" s="65" t="s">
        <v>640</v>
      </c>
      <c r="AB13" s="65" t="s">
        <v>646</v>
      </c>
      <c r="AC13" s="65" t="s">
        <v>723</v>
      </c>
      <c r="AD13" s="65" t="s">
        <v>625</v>
      </c>
      <c r="AE13" s="9">
        <v>1312</v>
      </c>
      <c r="AF13" s="9"/>
      <c r="AG13" s="65" t="s">
        <v>640</v>
      </c>
      <c r="AH13" s="65" t="s">
        <v>646</v>
      </c>
      <c r="AI13" s="65" t="s">
        <v>723</v>
      </c>
      <c r="AJ13" s="65" t="s">
        <v>625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1146</v>
      </c>
      <c r="AT13" s="65" t="s">
        <v>640</v>
      </c>
      <c r="AU13" s="65" t="s">
        <v>646</v>
      </c>
      <c r="AV13" s="65" t="s">
        <v>642</v>
      </c>
      <c r="AW13" s="65" t="s">
        <v>625</v>
      </c>
      <c r="AX13" s="9" t="s">
        <v>767</v>
      </c>
    </row>
    <row r="14" spans="1:50" s="10" customFormat="1" ht="30" x14ac:dyDescent="0.25">
      <c r="A14" s="9">
        <v>598658</v>
      </c>
      <c r="B14" s="37" t="s">
        <v>602</v>
      </c>
      <c r="C14" s="9" t="s">
        <v>298</v>
      </c>
      <c r="D14" s="9">
        <v>113</v>
      </c>
      <c r="E14" s="9">
        <v>118</v>
      </c>
      <c r="F14" s="65"/>
      <c r="G14" s="11">
        <v>411</v>
      </c>
      <c r="H14" s="11">
        <v>155</v>
      </c>
      <c r="I14" s="65" t="s">
        <v>640</v>
      </c>
      <c r="J14" s="65" t="s">
        <v>646</v>
      </c>
      <c r="K14" s="65" t="s">
        <v>723</v>
      </c>
      <c r="L14" s="65"/>
      <c r="M14" s="11">
        <v>1290</v>
      </c>
      <c r="N14" s="11">
        <v>1218</v>
      </c>
      <c r="O14" s="65" t="s">
        <v>640</v>
      </c>
      <c r="P14" s="65" t="s">
        <v>646</v>
      </c>
      <c r="Q14" s="65" t="s">
        <v>705</v>
      </c>
      <c r="R14" s="9" t="s">
        <v>761</v>
      </c>
      <c r="S14" s="11">
        <v>1236</v>
      </c>
      <c r="T14" s="9">
        <v>50</v>
      </c>
      <c r="U14" s="65" t="s">
        <v>640</v>
      </c>
      <c r="V14" s="65" t="s">
        <v>646</v>
      </c>
      <c r="W14" s="14" t="s">
        <v>641</v>
      </c>
      <c r="X14" s="65" t="s">
        <v>625</v>
      </c>
      <c r="Y14" s="9">
        <v>2812</v>
      </c>
      <c r="Z14" s="9"/>
      <c r="AA14" s="65" t="s">
        <v>640</v>
      </c>
      <c r="AB14" s="65" t="s">
        <v>646</v>
      </c>
      <c r="AC14" s="65" t="s">
        <v>723</v>
      </c>
      <c r="AD14" s="65" t="s">
        <v>625</v>
      </c>
      <c r="AE14" s="9">
        <v>463</v>
      </c>
      <c r="AF14" s="9"/>
      <c r="AG14" s="65" t="s">
        <v>640</v>
      </c>
      <c r="AH14" s="65" t="s">
        <v>646</v>
      </c>
      <c r="AI14" s="65" t="s">
        <v>723</v>
      </c>
      <c r="AJ14" s="65" t="s">
        <v>625</v>
      </c>
      <c r="AK14" s="208" t="s">
        <v>624</v>
      </c>
      <c r="AL14" s="209"/>
      <c r="AM14" s="209"/>
      <c r="AN14" s="209"/>
      <c r="AO14" s="209"/>
      <c r="AP14" s="210"/>
      <c r="AQ14" s="9"/>
      <c r="AR14" s="9"/>
      <c r="AS14" s="14" t="s">
        <v>1146</v>
      </c>
      <c r="AT14" s="65" t="s">
        <v>640</v>
      </c>
      <c r="AU14" s="65" t="s">
        <v>646</v>
      </c>
      <c r="AV14" s="65" t="s">
        <v>642</v>
      </c>
      <c r="AW14" s="65" t="s">
        <v>625</v>
      </c>
      <c r="AX14" s="9"/>
    </row>
    <row r="15" spans="1:50" s="10" customFormat="1" ht="30.4" customHeight="1" x14ac:dyDescent="0.25">
      <c r="A15" s="9">
        <v>562785</v>
      </c>
      <c r="B15" s="37" t="s">
        <v>560</v>
      </c>
      <c r="C15" s="9" t="s">
        <v>298</v>
      </c>
      <c r="D15" s="9">
        <v>75</v>
      </c>
      <c r="E15" s="9">
        <v>51</v>
      </c>
      <c r="F15" s="63"/>
      <c r="G15" s="11">
        <v>2770</v>
      </c>
      <c r="H15" s="11">
        <v>2285</v>
      </c>
      <c r="I15" s="63" t="s">
        <v>640</v>
      </c>
      <c r="J15" s="63" t="s">
        <v>646</v>
      </c>
      <c r="K15" s="63" t="s">
        <v>723</v>
      </c>
      <c r="L15" s="63"/>
      <c r="M15" s="11"/>
      <c r="N15" s="11"/>
      <c r="O15" s="63" t="s">
        <v>640</v>
      </c>
      <c r="P15" s="63" t="s">
        <v>646</v>
      </c>
      <c r="Q15" s="63" t="s">
        <v>705</v>
      </c>
      <c r="R15" s="9" t="s">
        <v>761</v>
      </c>
      <c r="S15" s="11">
        <v>935</v>
      </c>
      <c r="T15" s="9">
        <v>0</v>
      </c>
      <c r="U15" s="63" t="s">
        <v>640</v>
      </c>
      <c r="V15" s="63" t="s">
        <v>646</v>
      </c>
      <c r="W15" s="14" t="s">
        <v>641</v>
      </c>
      <c r="X15" s="63" t="s">
        <v>782</v>
      </c>
      <c r="Y15" s="9">
        <v>2706</v>
      </c>
      <c r="Z15" s="9"/>
      <c r="AA15" s="63" t="s">
        <v>704</v>
      </c>
      <c r="AB15" s="63" t="s">
        <v>646</v>
      </c>
      <c r="AC15" s="63" t="s">
        <v>723</v>
      </c>
      <c r="AD15" s="63" t="s">
        <v>625</v>
      </c>
      <c r="AE15" s="9">
        <v>1668</v>
      </c>
      <c r="AF15" s="9"/>
      <c r="AG15" s="63" t="s">
        <v>640</v>
      </c>
      <c r="AH15" s="63" t="s">
        <v>646</v>
      </c>
      <c r="AI15" s="63" t="s">
        <v>723</v>
      </c>
      <c r="AJ15" s="63" t="s">
        <v>625</v>
      </c>
      <c r="AK15" s="208" t="s">
        <v>624</v>
      </c>
      <c r="AL15" s="209"/>
      <c r="AM15" s="209"/>
      <c r="AN15" s="209"/>
      <c r="AO15" s="209"/>
      <c r="AP15" s="209"/>
      <c r="AQ15" s="9"/>
      <c r="AR15" s="9"/>
      <c r="AS15" s="14" t="s">
        <v>675</v>
      </c>
      <c r="AT15" s="63" t="s">
        <v>640</v>
      </c>
      <c r="AU15" s="63" t="s">
        <v>646</v>
      </c>
      <c r="AV15" s="63" t="s">
        <v>642</v>
      </c>
      <c r="AW15" s="63" t="s">
        <v>625</v>
      </c>
      <c r="AX15" s="9"/>
    </row>
    <row r="16" spans="1:50" s="10" customFormat="1" ht="41.45" customHeight="1" x14ac:dyDescent="0.25">
      <c r="A16" s="9">
        <v>562319</v>
      </c>
      <c r="B16" s="9" t="s">
        <v>509</v>
      </c>
      <c r="C16" s="9" t="s">
        <v>298</v>
      </c>
      <c r="D16" s="9">
        <v>135</v>
      </c>
      <c r="E16" s="9">
        <v>150</v>
      </c>
      <c r="F16" s="86"/>
      <c r="G16" s="11">
        <v>336</v>
      </c>
      <c r="H16" s="11">
        <v>80</v>
      </c>
      <c r="I16" s="86" t="s">
        <v>640</v>
      </c>
      <c r="J16" s="86" t="s">
        <v>646</v>
      </c>
      <c r="K16" s="86" t="s">
        <v>723</v>
      </c>
      <c r="L16" s="9" t="s">
        <v>952</v>
      </c>
      <c r="M16" s="11">
        <v>0</v>
      </c>
      <c r="N16" s="11">
        <v>0</v>
      </c>
      <c r="O16" s="86" t="s">
        <v>640</v>
      </c>
      <c r="P16" s="86" t="s">
        <v>646</v>
      </c>
      <c r="Q16" s="86" t="s">
        <v>723</v>
      </c>
      <c r="R16" s="9" t="s">
        <v>952</v>
      </c>
      <c r="S16" s="11">
        <f>602+385+144+337+411</f>
        <v>1879</v>
      </c>
      <c r="T16" s="9">
        <v>1123</v>
      </c>
      <c r="U16" s="86" t="s">
        <v>640</v>
      </c>
      <c r="V16" s="86" t="s">
        <v>646</v>
      </c>
      <c r="W16" s="14" t="s">
        <v>641</v>
      </c>
      <c r="X16" s="86" t="s">
        <v>625</v>
      </c>
      <c r="Y16" s="9"/>
      <c r="Z16" s="9"/>
      <c r="AA16" s="86" t="s">
        <v>704</v>
      </c>
      <c r="AB16" s="86" t="s">
        <v>646</v>
      </c>
      <c r="AC16" s="86" t="s">
        <v>723</v>
      </c>
      <c r="AD16" s="86" t="s">
        <v>637</v>
      </c>
      <c r="AE16" s="9">
        <v>1983</v>
      </c>
      <c r="AF16" s="9"/>
      <c r="AG16" s="86" t="s">
        <v>640</v>
      </c>
      <c r="AH16" s="86" t="s">
        <v>646</v>
      </c>
      <c r="AI16" s="86" t="s">
        <v>723</v>
      </c>
      <c r="AJ16" s="86" t="s">
        <v>625</v>
      </c>
      <c r="AK16" s="208" t="s">
        <v>624</v>
      </c>
      <c r="AL16" s="209"/>
      <c r="AM16" s="209"/>
      <c r="AN16" s="209"/>
      <c r="AO16" s="209"/>
      <c r="AP16" s="209"/>
      <c r="AQ16" s="9"/>
      <c r="AR16" s="9"/>
      <c r="AS16" s="14" t="s">
        <v>719</v>
      </c>
      <c r="AT16" s="86" t="s">
        <v>640</v>
      </c>
      <c r="AU16" s="86" t="s">
        <v>646</v>
      </c>
      <c r="AV16" s="86" t="s">
        <v>642</v>
      </c>
      <c r="AW16" s="86" t="s">
        <v>625</v>
      </c>
      <c r="AX16" s="9"/>
    </row>
    <row r="17" spans="1:50" s="8" customFormat="1" ht="54" customHeight="1" x14ac:dyDescent="0.25">
      <c r="A17" s="56">
        <v>546445</v>
      </c>
      <c r="B17" s="56" t="s">
        <v>248</v>
      </c>
      <c r="C17" s="56" t="s">
        <v>298</v>
      </c>
      <c r="D17" s="56">
        <v>339</v>
      </c>
      <c r="E17" s="56">
        <v>349</v>
      </c>
      <c r="F17" s="57"/>
      <c r="G17" s="11">
        <v>1457</v>
      </c>
      <c r="H17" s="11">
        <v>0</v>
      </c>
      <c r="I17" s="158" t="s">
        <v>640</v>
      </c>
      <c r="J17" s="158" t="s">
        <v>646</v>
      </c>
      <c r="K17" s="158" t="s">
        <v>723</v>
      </c>
      <c r="L17" s="6" t="s">
        <v>952</v>
      </c>
      <c r="M17" s="11">
        <v>0</v>
      </c>
      <c r="N17" s="11">
        <v>0</v>
      </c>
      <c r="O17" s="158" t="s">
        <v>640</v>
      </c>
      <c r="P17" s="158" t="s">
        <v>646</v>
      </c>
      <c r="Q17" s="158" t="s">
        <v>723</v>
      </c>
      <c r="R17" s="6" t="s">
        <v>952</v>
      </c>
      <c r="S17" s="11">
        <v>2791</v>
      </c>
      <c r="T17" s="11">
        <v>0</v>
      </c>
      <c r="U17" s="158" t="s">
        <v>640</v>
      </c>
      <c r="V17" s="158" t="s">
        <v>646</v>
      </c>
      <c r="W17" s="14" t="s">
        <v>641</v>
      </c>
      <c r="X17" s="158" t="s">
        <v>625</v>
      </c>
      <c r="Y17" s="11">
        <v>7899</v>
      </c>
      <c r="Z17" s="6"/>
      <c r="AA17" s="158" t="s">
        <v>704</v>
      </c>
      <c r="AB17" s="158" t="s">
        <v>646</v>
      </c>
      <c r="AC17" s="158" t="s">
        <v>723</v>
      </c>
      <c r="AD17" s="158" t="s">
        <v>625</v>
      </c>
      <c r="AE17" s="11">
        <v>3256</v>
      </c>
      <c r="AF17" s="6"/>
      <c r="AG17" s="158" t="s">
        <v>704</v>
      </c>
      <c r="AH17" s="158" t="s">
        <v>646</v>
      </c>
      <c r="AI17" s="158" t="s">
        <v>723</v>
      </c>
      <c r="AJ17" s="158" t="s">
        <v>625</v>
      </c>
      <c r="AK17" s="9">
        <v>2083</v>
      </c>
      <c r="AL17" s="9"/>
      <c r="AM17" s="158" t="s">
        <v>704</v>
      </c>
      <c r="AN17" s="158" t="s">
        <v>646</v>
      </c>
      <c r="AO17" s="158" t="s">
        <v>723</v>
      </c>
      <c r="AP17" s="14" t="s">
        <v>1231</v>
      </c>
      <c r="AQ17" s="6"/>
      <c r="AR17" s="6"/>
      <c r="AS17" s="14" t="s">
        <v>1146</v>
      </c>
      <c r="AT17" s="158" t="s">
        <v>640</v>
      </c>
      <c r="AU17" s="158" t="s">
        <v>646</v>
      </c>
      <c r="AV17" s="158" t="s">
        <v>642</v>
      </c>
      <c r="AW17" s="158" t="s">
        <v>625</v>
      </c>
      <c r="AX17" s="6"/>
    </row>
    <row r="18" spans="1:50" s="8" customFormat="1" ht="51" customHeight="1" x14ac:dyDescent="0.25">
      <c r="A18" s="9">
        <v>508357</v>
      </c>
      <c r="B18" s="37" t="s">
        <v>36</v>
      </c>
      <c r="C18" s="9" t="s">
        <v>298</v>
      </c>
      <c r="D18" s="9">
        <v>156</v>
      </c>
      <c r="E18" s="9">
        <v>178</v>
      </c>
      <c r="F18" s="86"/>
      <c r="G18" s="11">
        <v>1323</v>
      </c>
      <c r="H18" s="11">
        <v>1043</v>
      </c>
      <c r="I18" s="86" t="s">
        <v>640</v>
      </c>
      <c r="J18" s="86" t="s">
        <v>646</v>
      </c>
      <c r="K18" s="86" t="s">
        <v>723</v>
      </c>
      <c r="L18" s="9" t="s">
        <v>952</v>
      </c>
      <c r="M18" s="11">
        <v>0</v>
      </c>
      <c r="N18" s="11">
        <v>0</v>
      </c>
      <c r="O18" s="86" t="s">
        <v>640</v>
      </c>
      <c r="P18" s="86" t="s">
        <v>646</v>
      </c>
      <c r="Q18" s="86" t="s">
        <v>723</v>
      </c>
      <c r="R18" s="9" t="s">
        <v>952</v>
      </c>
      <c r="S18" s="11">
        <v>2366</v>
      </c>
      <c r="T18" s="11">
        <v>345</v>
      </c>
      <c r="U18" s="86" t="s">
        <v>640</v>
      </c>
      <c r="V18" s="86" t="s">
        <v>646</v>
      </c>
      <c r="W18" s="14" t="s">
        <v>641</v>
      </c>
      <c r="X18" s="86" t="s">
        <v>625</v>
      </c>
      <c r="Y18" s="6"/>
      <c r="Z18" s="6"/>
      <c r="AA18" s="86" t="s">
        <v>704</v>
      </c>
      <c r="AB18" s="86" t="s">
        <v>646</v>
      </c>
      <c r="AC18" s="86" t="s">
        <v>723</v>
      </c>
      <c r="AD18" s="86" t="s">
        <v>637</v>
      </c>
      <c r="AE18" s="11">
        <v>3555</v>
      </c>
      <c r="AF18" s="6"/>
      <c r="AG18" s="86" t="s">
        <v>640</v>
      </c>
      <c r="AH18" s="86" t="s">
        <v>646</v>
      </c>
      <c r="AI18" s="86" t="s">
        <v>723</v>
      </c>
      <c r="AJ18" s="86" t="s">
        <v>625</v>
      </c>
      <c r="AK18" s="208" t="s">
        <v>624</v>
      </c>
      <c r="AL18" s="209"/>
      <c r="AM18" s="209"/>
      <c r="AN18" s="209"/>
      <c r="AO18" s="209"/>
      <c r="AP18" s="209"/>
      <c r="AQ18" s="6"/>
      <c r="AR18" s="6"/>
      <c r="AS18" s="14" t="s">
        <v>1313</v>
      </c>
      <c r="AT18" s="86" t="s">
        <v>640</v>
      </c>
      <c r="AU18" s="86" t="s">
        <v>646</v>
      </c>
      <c r="AV18" s="86" t="s">
        <v>642</v>
      </c>
      <c r="AW18" s="86" t="s">
        <v>625</v>
      </c>
      <c r="AX18" s="6" t="s">
        <v>987</v>
      </c>
    </row>
    <row r="19" spans="1:50" s="8" customFormat="1" x14ac:dyDescent="0.25">
      <c r="A19" s="1">
        <v>507717</v>
      </c>
      <c r="B19" s="1" t="s">
        <v>21</v>
      </c>
      <c r="C19" s="1" t="s">
        <v>298</v>
      </c>
      <c r="D19" s="1">
        <v>496</v>
      </c>
      <c r="E19" s="1">
        <v>430</v>
      </c>
      <c r="F19" s="22"/>
      <c r="G19" s="11"/>
      <c r="H19" s="11"/>
      <c r="I19" s="21"/>
      <c r="J19" s="21"/>
      <c r="K19" s="21"/>
      <c r="L19" s="21"/>
      <c r="M19" s="11"/>
      <c r="N19" s="11"/>
      <c r="O19" s="21"/>
      <c r="P19" s="21"/>
      <c r="Q19" s="21"/>
      <c r="R19" s="21"/>
      <c r="S19" s="11"/>
      <c r="T19" s="11"/>
      <c r="U19" s="21"/>
      <c r="V19" s="21"/>
      <c r="W19" s="21"/>
      <c r="X19" s="21"/>
      <c r="Y19" s="6"/>
      <c r="Z19" s="6"/>
      <c r="AA19" s="21"/>
      <c r="AB19" s="21"/>
      <c r="AC19" s="21"/>
      <c r="AD19" s="21"/>
      <c r="AE19" s="6"/>
      <c r="AF19" s="6"/>
      <c r="AG19" s="21"/>
      <c r="AH19" s="21"/>
      <c r="AI19" s="21"/>
      <c r="AJ19" s="21"/>
      <c r="AK19" s="9"/>
      <c r="AL19" s="9"/>
      <c r="AM19" s="9"/>
      <c r="AN19" s="9"/>
      <c r="AO19" s="9"/>
      <c r="AP19" s="9"/>
      <c r="AQ19" s="6"/>
      <c r="AR19" s="6"/>
      <c r="AS19" s="21"/>
      <c r="AT19" s="21"/>
      <c r="AU19" s="21"/>
      <c r="AV19" s="21"/>
      <c r="AW19" s="21"/>
      <c r="AX19" s="6"/>
    </row>
    <row r="20" spans="1:50" s="8" customFormat="1" x14ac:dyDescent="0.25">
      <c r="A20" s="1">
        <v>546917</v>
      </c>
      <c r="B20" s="1" t="s">
        <v>487</v>
      </c>
      <c r="C20" s="1" t="s">
        <v>298</v>
      </c>
      <c r="D20" s="1">
        <v>480</v>
      </c>
      <c r="E20" s="1">
        <v>423</v>
      </c>
      <c r="F20" s="22"/>
      <c r="G20" s="11"/>
      <c r="H20" s="11"/>
      <c r="I20" s="11"/>
      <c r="J20" s="11"/>
      <c r="K20" s="21"/>
      <c r="L20" s="21"/>
      <c r="M20" s="11"/>
      <c r="N20" s="11"/>
      <c r="O20" s="11"/>
      <c r="P20" s="11"/>
      <c r="Q20" s="21"/>
      <c r="R20" s="6"/>
      <c r="S20" s="11"/>
      <c r="T20" s="6"/>
      <c r="U20" s="6"/>
      <c r="V20" s="6"/>
      <c r="W20" s="6"/>
      <c r="X20" s="21"/>
      <c r="Y20" s="6"/>
      <c r="Z20" s="6"/>
      <c r="AA20" s="6"/>
      <c r="AB20" s="6"/>
      <c r="AC20" s="6"/>
      <c r="AD20" s="21"/>
      <c r="AE20" s="6"/>
      <c r="AF20" s="6"/>
      <c r="AG20" s="6"/>
      <c r="AH20" s="6"/>
      <c r="AI20" s="6"/>
      <c r="AJ20" s="21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21"/>
      <c r="AX20" s="6"/>
    </row>
    <row r="21" spans="1:50" s="8" customFormat="1" x14ac:dyDescent="0.25">
      <c r="A21" s="1">
        <v>547166</v>
      </c>
      <c r="B21" s="1" t="s">
        <v>439</v>
      </c>
      <c r="C21" s="1" t="s">
        <v>298</v>
      </c>
      <c r="D21" s="1">
        <v>2343</v>
      </c>
      <c r="E21" s="1">
        <v>579</v>
      </c>
      <c r="F21" s="22" t="s">
        <v>621</v>
      </c>
      <c r="G21" s="11"/>
      <c r="H21" s="11"/>
      <c r="I21" s="11"/>
      <c r="J21" s="11"/>
      <c r="K21" s="21"/>
      <c r="L21" s="21"/>
      <c r="M21" s="11"/>
      <c r="N21" s="11"/>
      <c r="O21" s="11"/>
      <c r="P21" s="11"/>
      <c r="Q21" s="21"/>
      <c r="R21" s="6"/>
      <c r="S21" s="11"/>
      <c r="T21" s="6"/>
      <c r="U21" s="6"/>
      <c r="V21" s="6"/>
      <c r="W21" s="6"/>
      <c r="X21" s="21"/>
      <c r="Y21" s="6"/>
      <c r="Z21" s="6"/>
      <c r="AA21" s="6"/>
      <c r="AB21" s="6"/>
      <c r="AC21" s="6"/>
      <c r="AD21" s="21"/>
      <c r="AE21" s="6"/>
      <c r="AF21" s="6"/>
      <c r="AG21" s="6"/>
      <c r="AH21" s="6"/>
      <c r="AI21" s="6"/>
      <c r="AJ21" s="21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21"/>
      <c r="AX21" s="6"/>
    </row>
    <row r="22" spans="1:50" s="8" customFormat="1" x14ac:dyDescent="0.25">
      <c r="A22" s="1">
        <v>547204</v>
      </c>
      <c r="B22" s="1" t="s">
        <v>442</v>
      </c>
      <c r="C22" s="1" t="s">
        <v>298</v>
      </c>
      <c r="D22" s="1">
        <v>543</v>
      </c>
      <c r="E22" s="1">
        <v>444</v>
      </c>
      <c r="F22" s="22"/>
      <c r="G22" s="11"/>
      <c r="H22" s="11"/>
      <c r="I22" s="11"/>
      <c r="J22" s="11"/>
      <c r="K22" s="21"/>
      <c r="L22" s="21"/>
      <c r="M22" s="11"/>
      <c r="N22" s="11"/>
      <c r="O22" s="11"/>
      <c r="P22" s="11"/>
      <c r="Q22" s="21"/>
      <c r="R22" s="6"/>
      <c r="S22" s="11"/>
      <c r="T22" s="6"/>
      <c r="U22" s="6"/>
      <c r="V22" s="6"/>
      <c r="W22" s="6"/>
      <c r="X22" s="21"/>
      <c r="Y22" s="6"/>
      <c r="Z22" s="6"/>
      <c r="AA22" s="6"/>
      <c r="AB22" s="6"/>
      <c r="AC22" s="6"/>
      <c r="AD22" s="21"/>
      <c r="AE22" s="6"/>
      <c r="AF22" s="6"/>
      <c r="AG22" s="6"/>
      <c r="AH22" s="6"/>
      <c r="AI22" s="6"/>
      <c r="AJ22" s="21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21"/>
      <c r="AX22" s="6"/>
    </row>
    <row r="23" spans="1:50" s="8" customFormat="1" x14ac:dyDescent="0.25">
      <c r="A23" s="1">
        <v>547263</v>
      </c>
      <c r="B23" s="1" t="s">
        <v>473</v>
      </c>
      <c r="C23" s="1" t="s">
        <v>298</v>
      </c>
      <c r="D23" s="1">
        <v>2285</v>
      </c>
      <c r="E23" s="1">
        <v>578</v>
      </c>
      <c r="F23" s="22" t="s">
        <v>621</v>
      </c>
      <c r="G23" s="11"/>
      <c r="H23" s="11"/>
      <c r="I23" s="11"/>
      <c r="J23" s="11"/>
      <c r="K23" s="21"/>
      <c r="L23" s="21"/>
      <c r="M23" s="11"/>
      <c r="N23" s="11"/>
      <c r="O23" s="11"/>
      <c r="P23" s="11"/>
      <c r="Q23" s="21"/>
      <c r="R23" s="6"/>
      <c r="S23" s="11"/>
      <c r="T23" s="6"/>
      <c r="U23" s="6"/>
      <c r="V23" s="6"/>
      <c r="W23" s="6"/>
      <c r="X23" s="21"/>
      <c r="Y23" s="6"/>
      <c r="Z23" s="6"/>
      <c r="AA23" s="6"/>
      <c r="AB23" s="6"/>
      <c r="AC23" s="6"/>
      <c r="AD23" s="21"/>
      <c r="AE23" s="6"/>
      <c r="AF23" s="6"/>
      <c r="AG23" s="6"/>
      <c r="AH23" s="6"/>
      <c r="AI23" s="6"/>
      <c r="AJ23" s="21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21"/>
      <c r="AX23" s="6"/>
    </row>
    <row r="24" spans="1:50" s="8" customFormat="1" ht="30" customHeight="1" x14ac:dyDescent="0.25">
      <c r="A24" s="56">
        <v>562327</v>
      </c>
      <c r="B24" s="56" t="s">
        <v>510</v>
      </c>
      <c r="C24" s="56" t="s">
        <v>298</v>
      </c>
      <c r="D24" s="56">
        <v>337</v>
      </c>
      <c r="E24" s="56">
        <v>347</v>
      </c>
      <c r="F24" s="57"/>
      <c r="G24" s="11">
        <v>543</v>
      </c>
      <c r="H24" s="11">
        <v>0</v>
      </c>
      <c r="I24" s="158" t="s">
        <v>640</v>
      </c>
      <c r="J24" s="158" t="s">
        <v>646</v>
      </c>
      <c r="K24" s="158" t="s">
        <v>723</v>
      </c>
      <c r="L24" s="158"/>
      <c r="M24" s="11">
        <v>2289</v>
      </c>
      <c r="N24" s="11">
        <v>2289</v>
      </c>
      <c r="O24" s="158" t="s">
        <v>640</v>
      </c>
      <c r="P24" s="158" t="s">
        <v>646</v>
      </c>
      <c r="Q24" s="158" t="s">
        <v>723</v>
      </c>
      <c r="R24" s="158"/>
      <c r="S24" s="11">
        <v>2389</v>
      </c>
      <c r="T24" s="11">
        <v>120</v>
      </c>
      <c r="U24" s="158" t="s">
        <v>640</v>
      </c>
      <c r="V24" s="158" t="s">
        <v>646</v>
      </c>
      <c r="W24" s="14" t="s">
        <v>641</v>
      </c>
      <c r="X24" s="158" t="s">
        <v>625</v>
      </c>
      <c r="Y24" s="11">
        <v>3852</v>
      </c>
      <c r="Z24" s="6"/>
      <c r="AA24" s="158" t="s">
        <v>704</v>
      </c>
      <c r="AB24" s="158" t="s">
        <v>646</v>
      </c>
      <c r="AC24" s="158" t="s">
        <v>723</v>
      </c>
      <c r="AD24" s="158" t="s">
        <v>625</v>
      </c>
      <c r="AE24" s="11">
        <v>4815</v>
      </c>
      <c r="AF24" s="6"/>
      <c r="AG24" s="158" t="s">
        <v>640</v>
      </c>
      <c r="AH24" s="158" t="s">
        <v>646</v>
      </c>
      <c r="AI24" s="158" t="s">
        <v>723</v>
      </c>
      <c r="AJ24" s="158" t="s">
        <v>625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14" t="s">
        <v>1319</v>
      </c>
      <c r="AT24" s="158" t="s">
        <v>640</v>
      </c>
      <c r="AU24" s="158" t="s">
        <v>646</v>
      </c>
      <c r="AV24" s="158" t="s">
        <v>642</v>
      </c>
      <c r="AW24" s="158" t="s">
        <v>625</v>
      </c>
      <c r="AX24" s="6" t="s">
        <v>1230</v>
      </c>
    </row>
    <row r="25" spans="1:50" s="8" customFormat="1" x14ac:dyDescent="0.25">
      <c r="A25" s="1">
        <v>547441</v>
      </c>
      <c r="B25" s="1" t="s">
        <v>476</v>
      </c>
      <c r="C25" s="1" t="s">
        <v>298</v>
      </c>
      <c r="D25" s="1">
        <v>725</v>
      </c>
      <c r="E25" s="1">
        <v>486</v>
      </c>
      <c r="F25" s="22"/>
      <c r="G25" s="11"/>
      <c r="H25" s="11"/>
      <c r="I25" s="11"/>
      <c r="J25" s="11"/>
      <c r="K25" s="21"/>
      <c r="L25" s="21"/>
      <c r="M25" s="11"/>
      <c r="N25" s="11"/>
      <c r="O25" s="11"/>
      <c r="P25" s="11"/>
      <c r="Q25" s="21"/>
      <c r="R25" s="6"/>
      <c r="S25" s="11"/>
      <c r="T25" s="6"/>
      <c r="U25" s="6"/>
      <c r="V25" s="6"/>
      <c r="W25" s="6"/>
      <c r="X25" s="21"/>
      <c r="Y25" s="6"/>
      <c r="Z25" s="6"/>
      <c r="AA25" s="6"/>
      <c r="AB25" s="6"/>
      <c r="AC25" s="6"/>
      <c r="AD25" s="21"/>
      <c r="AE25" s="6"/>
      <c r="AF25" s="6"/>
      <c r="AG25" s="6"/>
      <c r="AH25" s="6"/>
      <c r="AI25" s="6"/>
      <c r="AJ25" s="21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21"/>
      <c r="AX25" s="6"/>
    </row>
    <row r="26" spans="1:50" s="8" customFormat="1" ht="30" x14ac:dyDescent="0.25">
      <c r="A26" s="9">
        <v>562424</v>
      </c>
      <c r="B26" s="9" t="s">
        <v>591</v>
      </c>
      <c r="C26" s="9" t="s">
        <v>298</v>
      </c>
      <c r="D26" s="9">
        <v>59</v>
      </c>
      <c r="E26" s="9">
        <v>29</v>
      </c>
      <c r="F26" s="38"/>
      <c r="G26" s="11">
        <v>991</v>
      </c>
      <c r="H26" s="11">
        <v>874</v>
      </c>
      <c r="I26" s="38" t="s">
        <v>640</v>
      </c>
      <c r="J26" s="38" t="s">
        <v>646</v>
      </c>
      <c r="K26" s="38" t="s">
        <v>723</v>
      </c>
      <c r="L26" s="38"/>
      <c r="M26" s="6"/>
      <c r="N26" s="11"/>
      <c r="O26" s="38" t="s">
        <v>640</v>
      </c>
      <c r="P26" s="38" t="s">
        <v>646</v>
      </c>
      <c r="Q26" s="38" t="s">
        <v>705</v>
      </c>
      <c r="R26" s="6"/>
      <c r="S26" s="11">
        <v>306</v>
      </c>
      <c r="T26" s="11">
        <v>268</v>
      </c>
      <c r="U26" s="38" t="s">
        <v>640</v>
      </c>
      <c r="V26" s="38" t="s">
        <v>646</v>
      </c>
      <c r="W26" s="14" t="s">
        <v>641</v>
      </c>
      <c r="X26" s="38" t="s">
        <v>625</v>
      </c>
      <c r="Y26" s="9">
        <v>0</v>
      </c>
      <c r="Z26" s="6"/>
      <c r="AA26" s="38" t="s">
        <v>640</v>
      </c>
      <c r="AB26" s="38" t="s">
        <v>646</v>
      </c>
      <c r="AC26" s="14" t="s">
        <v>685</v>
      </c>
      <c r="AD26" s="41" t="s">
        <v>684</v>
      </c>
      <c r="AE26" s="11">
        <v>106</v>
      </c>
      <c r="AF26" s="11"/>
      <c r="AG26" s="38" t="s">
        <v>640</v>
      </c>
      <c r="AH26" s="38" t="s">
        <v>646</v>
      </c>
      <c r="AI26" s="38" t="s">
        <v>723</v>
      </c>
      <c r="AJ26" s="38" t="s">
        <v>625</v>
      </c>
      <c r="AK26" s="208" t="s">
        <v>624</v>
      </c>
      <c r="AL26" s="209"/>
      <c r="AM26" s="209"/>
      <c r="AN26" s="209"/>
      <c r="AO26" s="209"/>
      <c r="AP26" s="210"/>
      <c r="AQ26" s="6"/>
      <c r="AR26" s="6"/>
      <c r="AS26" s="14" t="s">
        <v>665</v>
      </c>
      <c r="AT26" s="38" t="s">
        <v>640</v>
      </c>
      <c r="AU26" s="38" t="s">
        <v>646</v>
      </c>
      <c r="AV26" s="38" t="s">
        <v>642</v>
      </c>
      <c r="AW26" s="38" t="s">
        <v>625</v>
      </c>
      <c r="AX26" s="6" t="s">
        <v>895</v>
      </c>
    </row>
    <row r="27" spans="1:50" s="25" customFormat="1" x14ac:dyDescent="0.25"/>
    <row r="28" spans="1:50" s="26" customFormat="1" x14ac:dyDescent="0.25"/>
  </sheetData>
  <mergeCells count="12">
    <mergeCell ref="AK4:AP4"/>
    <mergeCell ref="AK16:AP16"/>
    <mergeCell ref="AK8:AP8"/>
    <mergeCell ref="AK5:AP5"/>
    <mergeCell ref="AK24:AP24"/>
    <mergeCell ref="AK18:AP18"/>
    <mergeCell ref="AK26:AP26"/>
    <mergeCell ref="AK13:AP13"/>
    <mergeCell ref="AK12:AP12"/>
    <mergeCell ref="AV12:AW12"/>
    <mergeCell ref="AK15:AP15"/>
    <mergeCell ref="AK14:AP1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132C-9B40-4A40-9885-400C036A6441}">
  <dimension ref="A1:AX61"/>
  <sheetViews>
    <sheetView topLeftCell="AK1" zoomScale="68" zoomScaleNormal="68" workbookViewId="0">
      <pane ySplit="3" topLeftCell="A55" activePane="bottomLeft" state="frozen"/>
      <selection pane="bottomLeft" activeCell="A4" sqref="A4:AX61"/>
    </sheetView>
  </sheetViews>
  <sheetFormatPr defaultRowHeight="15" x14ac:dyDescent="0.25"/>
  <cols>
    <col min="2" max="2" width="27.85546875" bestFit="1" customWidth="1"/>
    <col min="3" max="3" width="16.710937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7" width="15.7109375" customWidth="1"/>
    <col min="48" max="48" width="15.7109375" style="155" customWidth="1"/>
    <col min="4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1055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ht="45" x14ac:dyDescent="0.25">
      <c r="A4" s="9">
        <v>562548</v>
      </c>
      <c r="B4" s="9" t="s">
        <v>529</v>
      </c>
      <c r="C4" s="9" t="s">
        <v>205</v>
      </c>
      <c r="D4" s="9">
        <v>120</v>
      </c>
      <c r="E4" s="9">
        <v>128</v>
      </c>
      <c r="F4" s="75" t="s">
        <v>621</v>
      </c>
      <c r="G4" s="9"/>
      <c r="H4" s="9"/>
      <c r="I4" s="75" t="s">
        <v>640</v>
      </c>
      <c r="J4" s="75" t="s">
        <v>646</v>
      </c>
      <c r="K4" s="75" t="s">
        <v>705</v>
      </c>
      <c r="L4" s="31" t="s">
        <v>922</v>
      </c>
      <c r="M4" s="11"/>
      <c r="N4" s="11"/>
      <c r="O4" s="75" t="s">
        <v>640</v>
      </c>
      <c r="P4" s="75" t="s">
        <v>646</v>
      </c>
      <c r="Q4" s="75" t="s">
        <v>705</v>
      </c>
      <c r="R4" s="31" t="s">
        <v>922</v>
      </c>
      <c r="S4" s="9">
        <v>1443</v>
      </c>
      <c r="T4" s="9">
        <v>206</v>
      </c>
      <c r="U4" s="14" t="s">
        <v>693</v>
      </c>
      <c r="V4" s="75" t="s">
        <v>646</v>
      </c>
      <c r="W4" s="14" t="s">
        <v>641</v>
      </c>
      <c r="X4" s="75" t="s">
        <v>625</v>
      </c>
      <c r="Y4" s="9">
        <v>0</v>
      </c>
      <c r="Z4" s="9"/>
      <c r="AA4" s="75" t="s">
        <v>640</v>
      </c>
      <c r="AB4" s="75" t="s">
        <v>646</v>
      </c>
      <c r="AC4" s="14" t="s">
        <v>685</v>
      </c>
      <c r="AD4" s="14" t="s">
        <v>684</v>
      </c>
      <c r="AE4" s="9">
        <v>654</v>
      </c>
      <c r="AF4" s="9"/>
      <c r="AG4" s="14" t="s">
        <v>693</v>
      </c>
      <c r="AH4" s="75" t="s">
        <v>646</v>
      </c>
      <c r="AI4" s="75" t="s">
        <v>723</v>
      </c>
      <c r="AJ4" s="14" t="s">
        <v>684</v>
      </c>
      <c r="AK4" s="208" t="s">
        <v>624</v>
      </c>
      <c r="AL4" s="209"/>
      <c r="AM4" s="209"/>
      <c r="AN4" s="209"/>
      <c r="AO4" s="209"/>
      <c r="AP4" s="210"/>
      <c r="AQ4" s="9"/>
      <c r="AR4" s="9"/>
      <c r="AS4" s="14" t="s">
        <v>719</v>
      </c>
      <c r="AT4" s="14" t="s">
        <v>693</v>
      </c>
      <c r="AU4" s="75" t="s">
        <v>646</v>
      </c>
      <c r="AV4" s="148" t="s">
        <v>642</v>
      </c>
      <c r="AW4" s="75" t="s">
        <v>625</v>
      </c>
      <c r="AX4" s="37" t="s">
        <v>923</v>
      </c>
    </row>
    <row r="5" spans="1:50" s="10" customFormat="1" ht="150" x14ac:dyDescent="0.25">
      <c r="A5" s="9">
        <v>561053</v>
      </c>
      <c r="B5" s="9" t="s">
        <v>532</v>
      </c>
      <c r="C5" s="9" t="s">
        <v>205</v>
      </c>
      <c r="D5" s="9">
        <v>190</v>
      </c>
      <c r="E5" s="9">
        <v>217</v>
      </c>
      <c r="F5" s="107" t="s">
        <v>621</v>
      </c>
      <c r="G5" s="9">
        <v>3318</v>
      </c>
      <c r="H5" s="9">
        <v>1444</v>
      </c>
      <c r="I5" s="107" t="s">
        <v>640</v>
      </c>
      <c r="J5" s="107" t="s">
        <v>646</v>
      </c>
      <c r="K5" s="107" t="s">
        <v>723</v>
      </c>
      <c r="L5" s="107"/>
      <c r="M5" s="11">
        <v>1571</v>
      </c>
      <c r="N5" s="11">
        <v>670</v>
      </c>
      <c r="O5" s="107" t="s">
        <v>640</v>
      </c>
      <c r="P5" s="107" t="s">
        <v>646</v>
      </c>
      <c r="Q5" s="107" t="s">
        <v>723</v>
      </c>
      <c r="R5" s="107"/>
      <c r="S5" s="9">
        <v>1768</v>
      </c>
      <c r="T5" s="9">
        <v>0</v>
      </c>
      <c r="U5" s="107" t="s">
        <v>640</v>
      </c>
      <c r="V5" s="107" t="s">
        <v>646</v>
      </c>
      <c r="W5" s="14" t="s">
        <v>641</v>
      </c>
      <c r="X5" s="107" t="s">
        <v>625</v>
      </c>
      <c r="Y5" s="9">
        <v>4386</v>
      </c>
      <c r="Z5" s="9"/>
      <c r="AA5" s="14" t="s">
        <v>1047</v>
      </c>
      <c r="AB5" s="107" t="s">
        <v>621</v>
      </c>
      <c r="AC5" s="107" t="s">
        <v>723</v>
      </c>
      <c r="AD5" s="14" t="s">
        <v>800</v>
      </c>
      <c r="AE5" s="9">
        <v>1921</v>
      </c>
      <c r="AF5" s="9"/>
      <c r="AG5" s="14" t="s">
        <v>1048</v>
      </c>
      <c r="AH5" s="107" t="s">
        <v>621</v>
      </c>
      <c r="AI5" s="107" t="s">
        <v>723</v>
      </c>
      <c r="AJ5" s="14" t="s">
        <v>684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14" t="s">
        <v>675</v>
      </c>
      <c r="AT5" s="107" t="s">
        <v>640</v>
      </c>
      <c r="AU5" s="107" t="s">
        <v>646</v>
      </c>
      <c r="AV5" s="148" t="s">
        <v>642</v>
      </c>
      <c r="AW5" s="107" t="s">
        <v>625</v>
      </c>
      <c r="AX5" s="9" t="s">
        <v>1049</v>
      </c>
    </row>
    <row r="6" spans="1:50" s="10" customFormat="1" x14ac:dyDescent="0.25">
      <c r="A6" s="2">
        <v>561711</v>
      </c>
      <c r="B6" s="2" t="s">
        <v>539</v>
      </c>
      <c r="C6" s="2" t="s">
        <v>205</v>
      </c>
      <c r="D6" s="2">
        <v>449</v>
      </c>
      <c r="E6" s="2">
        <v>413</v>
      </c>
      <c r="F6" s="3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48"/>
      <c r="AW6" s="9"/>
      <c r="AX6" s="9"/>
    </row>
    <row r="7" spans="1:50" s="10" customFormat="1" ht="60" x14ac:dyDescent="0.25">
      <c r="A7" s="9">
        <v>562742</v>
      </c>
      <c r="B7" s="9" t="s">
        <v>552</v>
      </c>
      <c r="C7" s="9" t="s">
        <v>205</v>
      </c>
      <c r="D7" s="9">
        <v>101</v>
      </c>
      <c r="E7" s="9">
        <v>94</v>
      </c>
      <c r="F7" s="107" t="s">
        <v>621</v>
      </c>
      <c r="G7" s="11">
        <v>4556</v>
      </c>
      <c r="H7" s="11">
        <v>3664</v>
      </c>
      <c r="I7" s="107" t="s">
        <v>640</v>
      </c>
      <c r="J7" s="107" t="s">
        <v>646</v>
      </c>
      <c r="K7" s="107" t="s">
        <v>723</v>
      </c>
      <c r="L7" s="107"/>
      <c r="M7" s="11"/>
      <c r="N7" s="9"/>
      <c r="O7" s="107" t="s">
        <v>640</v>
      </c>
      <c r="P7" s="107" t="s">
        <v>646</v>
      </c>
      <c r="Q7" s="107" t="s">
        <v>705</v>
      </c>
      <c r="R7" s="107"/>
      <c r="S7" s="11">
        <v>1050</v>
      </c>
      <c r="T7" s="9">
        <v>0</v>
      </c>
      <c r="U7" s="107" t="s">
        <v>640</v>
      </c>
      <c r="V7" s="107" t="s">
        <v>646</v>
      </c>
      <c r="W7" s="14" t="s">
        <v>641</v>
      </c>
      <c r="X7" s="107" t="s">
        <v>625</v>
      </c>
      <c r="Y7" s="9">
        <v>1932</v>
      </c>
      <c r="Z7" s="9"/>
      <c r="AA7" s="14" t="s">
        <v>1066</v>
      </c>
      <c r="AB7" s="107" t="s">
        <v>646</v>
      </c>
      <c r="AC7" s="107" t="s">
        <v>1056</v>
      </c>
      <c r="AD7" s="14" t="s">
        <v>1065</v>
      </c>
      <c r="AE7" s="9">
        <v>1805</v>
      </c>
      <c r="AF7" s="9"/>
      <c r="AG7" s="14" t="s">
        <v>1066</v>
      </c>
      <c r="AH7" s="107" t="s">
        <v>646</v>
      </c>
      <c r="AI7" s="107" t="s">
        <v>1056</v>
      </c>
      <c r="AJ7" s="14" t="s">
        <v>625</v>
      </c>
      <c r="AK7" s="208" t="s">
        <v>624</v>
      </c>
      <c r="AL7" s="209"/>
      <c r="AM7" s="209"/>
      <c r="AN7" s="209"/>
      <c r="AO7" s="209"/>
      <c r="AP7" s="210"/>
      <c r="AQ7" s="9"/>
      <c r="AR7" s="9"/>
      <c r="AS7" s="14" t="s">
        <v>665</v>
      </c>
      <c r="AT7" s="107" t="s">
        <v>640</v>
      </c>
      <c r="AU7" s="107" t="s">
        <v>646</v>
      </c>
      <c r="AV7" s="148" t="s">
        <v>642</v>
      </c>
      <c r="AW7" s="107" t="s">
        <v>625</v>
      </c>
      <c r="AX7" s="37" t="s">
        <v>1067</v>
      </c>
    </row>
    <row r="8" spans="1:50" s="10" customFormat="1" ht="240" x14ac:dyDescent="0.25">
      <c r="A8" s="9">
        <v>507733</v>
      </c>
      <c r="B8" s="9" t="s">
        <v>22</v>
      </c>
      <c r="C8" s="9" t="s">
        <v>205</v>
      </c>
      <c r="D8" s="9">
        <v>127</v>
      </c>
      <c r="E8" s="9">
        <v>136</v>
      </c>
      <c r="F8" s="109" t="s">
        <v>621</v>
      </c>
      <c r="G8" s="11">
        <v>2340</v>
      </c>
      <c r="H8" s="11">
        <v>854</v>
      </c>
      <c r="I8" s="109" t="s">
        <v>640</v>
      </c>
      <c r="J8" s="109" t="s">
        <v>646</v>
      </c>
      <c r="K8" s="109" t="s">
        <v>723</v>
      </c>
      <c r="L8" s="109"/>
      <c r="M8" s="11"/>
      <c r="N8" s="11"/>
      <c r="O8" s="109" t="s">
        <v>640</v>
      </c>
      <c r="P8" s="109" t="s">
        <v>646</v>
      </c>
      <c r="Q8" s="109" t="s">
        <v>705</v>
      </c>
      <c r="R8" s="9"/>
      <c r="S8" s="11">
        <v>1859</v>
      </c>
      <c r="T8" s="9">
        <v>20</v>
      </c>
      <c r="U8" s="109" t="s">
        <v>640</v>
      </c>
      <c r="V8" s="109" t="s">
        <v>646</v>
      </c>
      <c r="W8" s="14" t="s">
        <v>641</v>
      </c>
      <c r="X8" s="109" t="s">
        <v>625</v>
      </c>
      <c r="Y8" s="9">
        <v>6776</v>
      </c>
      <c r="Z8" s="9"/>
      <c r="AA8" s="14" t="s">
        <v>1096</v>
      </c>
      <c r="AB8" s="109" t="s">
        <v>621</v>
      </c>
      <c r="AC8" s="109" t="s">
        <v>723</v>
      </c>
      <c r="AD8" s="14" t="s">
        <v>928</v>
      </c>
      <c r="AE8" s="9">
        <v>2054</v>
      </c>
      <c r="AF8" s="9"/>
      <c r="AG8" s="14" t="s">
        <v>1095</v>
      </c>
      <c r="AH8" s="109" t="s">
        <v>651</v>
      </c>
      <c r="AI8" s="109" t="s">
        <v>723</v>
      </c>
      <c r="AJ8" s="14" t="s">
        <v>684</v>
      </c>
      <c r="AK8" s="208" t="s">
        <v>624</v>
      </c>
      <c r="AL8" s="209"/>
      <c r="AM8" s="209"/>
      <c r="AN8" s="209"/>
      <c r="AO8" s="209"/>
      <c r="AP8" s="210"/>
      <c r="AQ8" s="9"/>
      <c r="AR8" s="9"/>
      <c r="AS8" s="14" t="s">
        <v>930</v>
      </c>
      <c r="AT8" s="109" t="s">
        <v>640</v>
      </c>
      <c r="AU8" s="109" t="s">
        <v>646</v>
      </c>
      <c r="AV8" s="148" t="s">
        <v>642</v>
      </c>
      <c r="AW8" s="109" t="s">
        <v>625</v>
      </c>
      <c r="AX8" s="37" t="s">
        <v>929</v>
      </c>
    </row>
    <row r="9" spans="1:50" s="10" customFormat="1" x14ac:dyDescent="0.25">
      <c r="A9" s="2">
        <v>546101</v>
      </c>
      <c r="B9" s="2" t="s">
        <v>297</v>
      </c>
      <c r="C9" s="2" t="s">
        <v>205</v>
      </c>
      <c r="D9" s="2">
        <v>712</v>
      </c>
      <c r="E9" s="2">
        <v>484</v>
      </c>
      <c r="F9" s="33" t="s">
        <v>621</v>
      </c>
      <c r="G9" s="11"/>
      <c r="H9" s="11"/>
      <c r="I9" s="11"/>
      <c r="J9" s="11"/>
      <c r="K9" s="32"/>
      <c r="L9" s="32"/>
      <c r="M9" s="11"/>
      <c r="N9" s="11"/>
      <c r="O9" s="11"/>
      <c r="P9" s="11"/>
      <c r="Q9" s="32"/>
      <c r="R9" s="9"/>
      <c r="S9" s="11"/>
      <c r="T9" s="9"/>
      <c r="U9" s="9"/>
      <c r="V9" s="9"/>
      <c r="W9" s="32"/>
      <c r="X9" s="32"/>
      <c r="Y9" s="9">
        <f>Y8-153-131</f>
        <v>6492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48"/>
      <c r="AW9" s="32"/>
      <c r="AX9" s="9"/>
    </row>
    <row r="10" spans="1:50" s="10" customFormat="1" x14ac:dyDescent="0.25">
      <c r="A10" s="2">
        <v>561703</v>
      </c>
      <c r="B10" s="2" t="s">
        <v>538</v>
      </c>
      <c r="C10" s="2" t="s">
        <v>205</v>
      </c>
      <c r="D10" s="2">
        <v>482</v>
      </c>
      <c r="E10" s="2">
        <v>424</v>
      </c>
      <c r="F10" s="33" t="s">
        <v>621</v>
      </c>
      <c r="G10" s="11"/>
      <c r="H10" s="11"/>
      <c r="I10" s="11"/>
      <c r="J10" s="11"/>
      <c r="K10" s="32"/>
      <c r="L10" s="32"/>
      <c r="M10" s="11"/>
      <c r="N10" s="11"/>
      <c r="O10" s="11"/>
      <c r="P10" s="11"/>
      <c r="Q10" s="32"/>
      <c r="R10" s="9"/>
      <c r="S10" s="11"/>
      <c r="T10" s="9"/>
      <c r="U10" s="9"/>
      <c r="V10" s="9"/>
      <c r="W10" s="32"/>
      <c r="X10" s="32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8"/>
      <c r="AW10" s="32"/>
      <c r="AX10" s="9"/>
    </row>
    <row r="11" spans="1:50" s="10" customFormat="1" x14ac:dyDescent="0.25">
      <c r="A11" s="2">
        <v>546151</v>
      </c>
      <c r="B11" s="2" t="s">
        <v>300</v>
      </c>
      <c r="C11" s="2" t="s">
        <v>205</v>
      </c>
      <c r="D11" s="2">
        <v>763</v>
      </c>
      <c r="E11" s="2">
        <v>491</v>
      </c>
      <c r="F11" s="33" t="s">
        <v>621</v>
      </c>
      <c r="G11" s="11"/>
      <c r="H11" s="11"/>
      <c r="I11" s="11"/>
      <c r="J11" s="11"/>
      <c r="K11" s="32"/>
      <c r="L11" s="32"/>
      <c r="M11" s="11"/>
      <c r="N11" s="11"/>
      <c r="O11" s="11"/>
      <c r="P11" s="11"/>
      <c r="Q11" s="32"/>
      <c r="R11" s="9"/>
      <c r="S11" s="11"/>
      <c r="T11" s="9"/>
      <c r="U11" s="9"/>
      <c r="V11" s="9"/>
      <c r="W11" s="32"/>
      <c r="X11" s="32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48"/>
      <c r="AW11" s="32"/>
      <c r="AX11" s="9"/>
    </row>
    <row r="12" spans="1:50" s="10" customFormat="1" ht="60" x14ac:dyDescent="0.25">
      <c r="A12" s="9">
        <v>529753</v>
      </c>
      <c r="B12" s="9" t="s">
        <v>31</v>
      </c>
      <c r="C12" s="9" t="s">
        <v>205</v>
      </c>
      <c r="D12" s="9">
        <v>72</v>
      </c>
      <c r="E12" s="9">
        <v>46</v>
      </c>
      <c r="F12" s="65"/>
      <c r="G12" s="11">
        <v>2428</v>
      </c>
      <c r="H12" s="11">
        <v>2036</v>
      </c>
      <c r="I12" s="65" t="s">
        <v>640</v>
      </c>
      <c r="J12" s="65" t="s">
        <v>646</v>
      </c>
      <c r="K12" s="65" t="s">
        <v>723</v>
      </c>
      <c r="L12" s="31" t="s">
        <v>727</v>
      </c>
      <c r="M12" s="11"/>
      <c r="N12" s="11"/>
      <c r="O12" s="65" t="s">
        <v>640</v>
      </c>
      <c r="P12" s="65" t="s">
        <v>646</v>
      </c>
      <c r="Q12" s="65" t="s">
        <v>705</v>
      </c>
      <c r="R12" s="9" t="s">
        <v>724</v>
      </c>
      <c r="S12" s="11">
        <v>1071</v>
      </c>
      <c r="T12" s="9">
        <v>200</v>
      </c>
      <c r="U12" s="65" t="s">
        <v>640</v>
      </c>
      <c r="V12" s="65" t="s">
        <v>646</v>
      </c>
      <c r="W12" s="14" t="s">
        <v>641</v>
      </c>
      <c r="X12" s="65" t="s">
        <v>625</v>
      </c>
      <c r="Y12" s="9"/>
      <c r="Z12" s="9"/>
      <c r="AA12" s="65" t="s">
        <v>640</v>
      </c>
      <c r="AB12" s="65" t="s">
        <v>646</v>
      </c>
      <c r="AC12" s="14" t="s">
        <v>685</v>
      </c>
      <c r="AD12" s="14" t="s">
        <v>684</v>
      </c>
      <c r="AE12" s="9">
        <v>0</v>
      </c>
      <c r="AF12" s="9"/>
      <c r="AG12" s="65" t="s">
        <v>640</v>
      </c>
      <c r="AH12" s="65" t="s">
        <v>646</v>
      </c>
      <c r="AI12" s="14" t="s">
        <v>685</v>
      </c>
      <c r="AJ12" s="14" t="s">
        <v>684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9"/>
      <c r="AT12" s="65" t="s">
        <v>640</v>
      </c>
      <c r="AU12" s="65" t="s">
        <v>646</v>
      </c>
      <c r="AV12" s="208" t="s">
        <v>647</v>
      </c>
      <c r="AW12" s="210"/>
      <c r="AX12" s="9" t="s">
        <v>707</v>
      </c>
    </row>
    <row r="13" spans="1:50" s="10" customFormat="1" ht="30" x14ac:dyDescent="0.25">
      <c r="A13" s="9">
        <v>562467</v>
      </c>
      <c r="B13" s="9" t="s">
        <v>541</v>
      </c>
      <c r="C13" s="9" t="s">
        <v>205</v>
      </c>
      <c r="D13" s="9">
        <v>396</v>
      </c>
      <c r="E13" s="9">
        <v>389</v>
      </c>
      <c r="F13" s="192"/>
      <c r="G13" s="11">
        <v>5610</v>
      </c>
      <c r="H13" s="11">
        <v>2666</v>
      </c>
      <c r="I13" s="192" t="s">
        <v>640</v>
      </c>
      <c r="J13" s="192" t="s">
        <v>646</v>
      </c>
      <c r="K13" s="192" t="s">
        <v>723</v>
      </c>
      <c r="L13" s="192"/>
      <c r="M13" s="11"/>
      <c r="N13" s="11"/>
      <c r="O13" s="192" t="s">
        <v>640</v>
      </c>
      <c r="P13" s="192" t="s">
        <v>646</v>
      </c>
      <c r="Q13" s="192" t="s">
        <v>705</v>
      </c>
      <c r="R13" s="9" t="s">
        <v>724</v>
      </c>
      <c r="S13" s="11">
        <v>2194</v>
      </c>
      <c r="T13" s="9">
        <v>263</v>
      </c>
      <c r="U13" s="192" t="s">
        <v>640</v>
      </c>
      <c r="V13" s="192" t="s">
        <v>646</v>
      </c>
      <c r="W13" s="14" t="s">
        <v>641</v>
      </c>
      <c r="X13" s="192" t="s">
        <v>625</v>
      </c>
      <c r="Y13" s="9">
        <v>0</v>
      </c>
      <c r="Z13" s="9"/>
      <c r="AA13" s="192" t="s">
        <v>640</v>
      </c>
      <c r="AB13" s="192" t="s">
        <v>646</v>
      </c>
      <c r="AC13" s="192" t="s">
        <v>723</v>
      </c>
      <c r="AD13" s="192" t="s">
        <v>637</v>
      </c>
      <c r="AE13" s="9">
        <v>0</v>
      </c>
      <c r="AF13" s="9"/>
      <c r="AG13" s="192" t="s">
        <v>640</v>
      </c>
      <c r="AH13" s="192" t="s">
        <v>646</v>
      </c>
      <c r="AI13" s="192" t="s">
        <v>723</v>
      </c>
      <c r="AJ13" s="192" t="s">
        <v>716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665</v>
      </c>
      <c r="AT13" s="192" t="s">
        <v>640</v>
      </c>
      <c r="AU13" s="192" t="s">
        <v>646</v>
      </c>
      <c r="AV13" s="192" t="s">
        <v>642</v>
      </c>
      <c r="AW13" s="192" t="s">
        <v>625</v>
      </c>
      <c r="AX13" s="9" t="s">
        <v>1206</v>
      </c>
    </row>
    <row r="14" spans="1:50" s="10" customFormat="1" ht="63" customHeight="1" x14ac:dyDescent="0.25">
      <c r="A14" s="9">
        <v>562602</v>
      </c>
      <c r="B14" s="9" t="s">
        <v>533</v>
      </c>
      <c r="C14" s="9" t="s">
        <v>205</v>
      </c>
      <c r="D14" s="9">
        <v>151</v>
      </c>
      <c r="E14" s="9">
        <v>175</v>
      </c>
      <c r="F14" s="86"/>
      <c r="G14" s="11">
        <f>524+750+1434+113+727+87+336+298+2660+401+205+995+1122</f>
        <v>9652</v>
      </c>
      <c r="H14" s="11">
        <v>6690</v>
      </c>
      <c r="I14" s="86" t="s">
        <v>640</v>
      </c>
      <c r="J14" s="86" t="s">
        <v>646</v>
      </c>
      <c r="K14" s="86" t="s">
        <v>723</v>
      </c>
      <c r="L14" s="86"/>
      <c r="M14" s="11">
        <v>0</v>
      </c>
      <c r="N14" s="11">
        <v>0</v>
      </c>
      <c r="O14" s="86" t="s">
        <v>640</v>
      </c>
      <c r="P14" s="86" t="s">
        <v>646</v>
      </c>
      <c r="Q14" s="86" t="s">
        <v>723</v>
      </c>
      <c r="R14" s="9" t="s">
        <v>952</v>
      </c>
      <c r="S14" s="11">
        <v>2246</v>
      </c>
      <c r="T14" s="9">
        <v>0</v>
      </c>
      <c r="U14" s="86" t="s">
        <v>640</v>
      </c>
      <c r="V14" s="86" t="s">
        <v>646</v>
      </c>
      <c r="W14" s="14" t="s">
        <v>641</v>
      </c>
      <c r="X14" s="86" t="s">
        <v>625</v>
      </c>
      <c r="Y14" s="9">
        <v>0</v>
      </c>
      <c r="Z14" s="9"/>
      <c r="AA14" s="86" t="s">
        <v>640</v>
      </c>
      <c r="AB14" s="86" t="s">
        <v>646</v>
      </c>
      <c r="AC14" s="86" t="s">
        <v>723</v>
      </c>
      <c r="AD14" s="86" t="s">
        <v>637</v>
      </c>
      <c r="AE14" s="9">
        <v>113</v>
      </c>
      <c r="AF14" s="9"/>
      <c r="AG14" s="86" t="s">
        <v>640</v>
      </c>
      <c r="AH14" s="86" t="s">
        <v>646</v>
      </c>
      <c r="AI14" s="86" t="s">
        <v>723</v>
      </c>
      <c r="AJ14" s="14" t="s">
        <v>684</v>
      </c>
      <c r="AK14" s="208" t="s">
        <v>624</v>
      </c>
      <c r="AL14" s="209"/>
      <c r="AM14" s="209"/>
      <c r="AN14" s="209"/>
      <c r="AO14" s="209"/>
      <c r="AP14" s="210"/>
      <c r="AQ14" s="9"/>
      <c r="AR14" s="9"/>
      <c r="AS14" s="14" t="s">
        <v>665</v>
      </c>
      <c r="AT14" s="191" t="s">
        <v>640</v>
      </c>
      <c r="AU14" s="191" t="s">
        <v>646</v>
      </c>
      <c r="AV14" s="191" t="s">
        <v>642</v>
      </c>
      <c r="AW14" s="191" t="s">
        <v>625</v>
      </c>
      <c r="AX14" s="9" t="s">
        <v>985</v>
      </c>
    </row>
    <row r="15" spans="1:50" s="10" customFormat="1" ht="45" customHeight="1" x14ac:dyDescent="0.25">
      <c r="A15" s="9">
        <v>507610</v>
      </c>
      <c r="B15" s="9" t="s">
        <v>33</v>
      </c>
      <c r="C15" s="9" t="s">
        <v>205</v>
      </c>
      <c r="D15" s="9">
        <v>84</v>
      </c>
      <c r="E15" s="9">
        <v>60</v>
      </c>
      <c r="F15" s="65"/>
      <c r="G15" s="11">
        <v>240</v>
      </c>
      <c r="H15" s="11">
        <v>0</v>
      </c>
      <c r="I15" s="65" t="s">
        <v>640</v>
      </c>
      <c r="J15" s="65" t="s">
        <v>646</v>
      </c>
      <c r="K15" s="65" t="s">
        <v>723</v>
      </c>
      <c r="L15" s="65"/>
      <c r="M15" s="11">
        <v>13136</v>
      </c>
      <c r="N15" s="11">
        <v>12958</v>
      </c>
      <c r="O15" s="65" t="s">
        <v>640</v>
      </c>
      <c r="P15" s="65" t="s">
        <v>646</v>
      </c>
      <c r="Q15" s="65" t="s">
        <v>723</v>
      </c>
      <c r="R15" s="9"/>
      <c r="S15" s="11">
        <f>423+101+78+170+92</f>
        <v>864</v>
      </c>
      <c r="T15" s="9">
        <v>754</v>
      </c>
      <c r="U15" s="65" t="s">
        <v>640</v>
      </c>
      <c r="V15" s="65" t="s">
        <v>646</v>
      </c>
      <c r="W15" s="14" t="s">
        <v>641</v>
      </c>
      <c r="X15" s="65" t="s">
        <v>625</v>
      </c>
      <c r="Y15" s="9">
        <v>0</v>
      </c>
      <c r="Z15" s="9"/>
      <c r="AA15" s="65" t="s">
        <v>640</v>
      </c>
      <c r="AB15" s="65" t="s">
        <v>646</v>
      </c>
      <c r="AC15" s="65" t="s">
        <v>723</v>
      </c>
      <c r="AD15" s="65" t="s">
        <v>637</v>
      </c>
      <c r="AE15" s="9">
        <v>1186</v>
      </c>
      <c r="AF15" s="9"/>
      <c r="AG15" s="65" t="s">
        <v>640</v>
      </c>
      <c r="AH15" s="65" t="s">
        <v>646</v>
      </c>
      <c r="AI15" s="65" t="s">
        <v>723</v>
      </c>
      <c r="AJ15" s="14" t="s">
        <v>684</v>
      </c>
      <c r="AK15" s="208" t="s">
        <v>624</v>
      </c>
      <c r="AL15" s="209"/>
      <c r="AM15" s="209"/>
      <c r="AN15" s="209"/>
      <c r="AO15" s="209"/>
      <c r="AP15" s="210"/>
      <c r="AQ15" s="68"/>
      <c r="AR15" s="69"/>
      <c r="AS15" s="9"/>
      <c r="AT15" s="65" t="s">
        <v>640</v>
      </c>
      <c r="AU15" s="65" t="s">
        <v>646</v>
      </c>
      <c r="AV15" s="208" t="s">
        <v>647</v>
      </c>
      <c r="AW15" s="210"/>
      <c r="AX15" s="9" t="s">
        <v>794</v>
      </c>
    </row>
    <row r="16" spans="1:50" s="10" customFormat="1" ht="30" x14ac:dyDescent="0.25">
      <c r="A16" s="9">
        <v>560987</v>
      </c>
      <c r="B16" s="9" t="s">
        <v>542</v>
      </c>
      <c r="C16" s="9" t="s">
        <v>205</v>
      </c>
      <c r="D16" s="9">
        <v>52</v>
      </c>
      <c r="E16" s="9">
        <v>19</v>
      </c>
      <c r="F16" s="65" t="s">
        <v>621</v>
      </c>
      <c r="G16" s="44">
        <v>2676</v>
      </c>
      <c r="H16" s="44">
        <v>1811</v>
      </c>
      <c r="I16" s="43" t="s">
        <v>702</v>
      </c>
      <c r="J16" s="43" t="s">
        <v>646</v>
      </c>
      <c r="K16" s="43" t="s">
        <v>723</v>
      </c>
      <c r="L16" s="43"/>
      <c r="M16" s="44">
        <v>4496</v>
      </c>
      <c r="N16" s="44">
        <v>3555</v>
      </c>
      <c r="O16" s="43" t="s">
        <v>640</v>
      </c>
      <c r="P16" s="43" t="s">
        <v>646</v>
      </c>
      <c r="Q16" s="43" t="s">
        <v>723</v>
      </c>
      <c r="R16" s="9"/>
      <c r="S16" s="11">
        <v>1060</v>
      </c>
      <c r="T16" s="9">
        <v>0</v>
      </c>
      <c r="U16" s="65" t="s">
        <v>640</v>
      </c>
      <c r="V16" s="65" t="s">
        <v>646</v>
      </c>
      <c r="W16" s="14" t="s">
        <v>641</v>
      </c>
      <c r="X16" s="65" t="s">
        <v>625</v>
      </c>
      <c r="Y16" s="9">
        <v>4438</v>
      </c>
      <c r="Z16" s="9"/>
      <c r="AA16" s="65" t="s">
        <v>640</v>
      </c>
      <c r="AB16" s="65" t="s">
        <v>646</v>
      </c>
      <c r="AC16" s="65" t="s">
        <v>723</v>
      </c>
      <c r="AD16" s="65" t="s">
        <v>625</v>
      </c>
      <c r="AE16" s="9">
        <v>0</v>
      </c>
      <c r="AF16" s="9"/>
      <c r="AG16" s="65" t="s">
        <v>640</v>
      </c>
      <c r="AH16" s="65" t="s">
        <v>646</v>
      </c>
      <c r="AI16" s="14" t="s">
        <v>685</v>
      </c>
      <c r="AJ16" s="14" t="s">
        <v>684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9"/>
      <c r="AT16" s="65" t="s">
        <v>640</v>
      </c>
      <c r="AU16" s="65" t="s">
        <v>646</v>
      </c>
      <c r="AV16" s="208" t="s">
        <v>647</v>
      </c>
      <c r="AW16" s="210"/>
      <c r="AX16" s="37" t="s">
        <v>893</v>
      </c>
    </row>
    <row r="17" spans="1:50" s="8" customFormat="1" ht="30" x14ac:dyDescent="0.25">
      <c r="A17" s="9">
        <v>562696</v>
      </c>
      <c r="B17" s="9" t="s">
        <v>568</v>
      </c>
      <c r="C17" s="9" t="s">
        <v>205</v>
      </c>
      <c r="D17" s="9">
        <v>57</v>
      </c>
      <c r="E17" s="9">
        <v>26</v>
      </c>
      <c r="F17" s="107" t="s">
        <v>621</v>
      </c>
      <c r="G17" s="11">
        <v>1465</v>
      </c>
      <c r="H17" s="11">
        <v>1296</v>
      </c>
      <c r="I17" s="43" t="s">
        <v>702</v>
      </c>
      <c r="J17" s="43" t="s">
        <v>646</v>
      </c>
      <c r="K17" s="43" t="s">
        <v>723</v>
      </c>
      <c r="L17" s="107"/>
      <c r="M17" s="11"/>
      <c r="N17" s="11"/>
      <c r="O17" s="43" t="s">
        <v>640</v>
      </c>
      <c r="P17" s="43" t="s">
        <v>646</v>
      </c>
      <c r="Q17" s="107" t="s">
        <v>705</v>
      </c>
      <c r="R17" s="9" t="s">
        <v>724</v>
      </c>
      <c r="S17" s="11">
        <v>653</v>
      </c>
      <c r="T17" s="11">
        <v>524</v>
      </c>
      <c r="U17" s="107" t="s">
        <v>640</v>
      </c>
      <c r="V17" s="107" t="s">
        <v>646</v>
      </c>
      <c r="W17" s="14" t="s">
        <v>641</v>
      </c>
      <c r="X17" s="107" t="s">
        <v>625</v>
      </c>
      <c r="Y17" s="11">
        <v>0</v>
      </c>
      <c r="Z17" s="11"/>
      <c r="AA17" s="107" t="s">
        <v>640</v>
      </c>
      <c r="AB17" s="107" t="s">
        <v>646</v>
      </c>
      <c r="AC17" s="223" t="s">
        <v>628</v>
      </c>
      <c r="AD17" s="225"/>
      <c r="AE17" s="11">
        <v>888</v>
      </c>
      <c r="AF17" s="6"/>
      <c r="AG17" s="107" t="s">
        <v>640</v>
      </c>
      <c r="AH17" s="107" t="s">
        <v>646</v>
      </c>
      <c r="AI17" s="107" t="s">
        <v>1056</v>
      </c>
      <c r="AJ17" s="107" t="s">
        <v>625</v>
      </c>
      <c r="AK17" s="208" t="s">
        <v>624</v>
      </c>
      <c r="AL17" s="209"/>
      <c r="AM17" s="209"/>
      <c r="AN17" s="209"/>
      <c r="AO17" s="209"/>
      <c r="AP17" s="210"/>
      <c r="AQ17" s="6"/>
      <c r="AR17" s="6"/>
      <c r="AS17" s="107"/>
      <c r="AT17" s="107" t="s">
        <v>640</v>
      </c>
      <c r="AU17" s="107" t="s">
        <v>646</v>
      </c>
      <c r="AV17" s="208" t="s">
        <v>647</v>
      </c>
      <c r="AW17" s="210"/>
      <c r="AX17" s="31" t="s">
        <v>1057</v>
      </c>
    </row>
    <row r="18" spans="1:50" s="8" customFormat="1" ht="45" x14ac:dyDescent="0.25">
      <c r="A18" s="9">
        <v>546291</v>
      </c>
      <c r="B18" s="9" t="s">
        <v>216</v>
      </c>
      <c r="C18" s="9" t="s">
        <v>205</v>
      </c>
      <c r="D18" s="9">
        <v>223</v>
      </c>
      <c r="E18" s="9">
        <v>255</v>
      </c>
      <c r="F18" s="133" t="s">
        <v>621</v>
      </c>
      <c r="G18" s="11">
        <v>12642</v>
      </c>
      <c r="H18" s="11">
        <v>8845</v>
      </c>
      <c r="I18" s="43" t="s">
        <v>702</v>
      </c>
      <c r="J18" s="43" t="s">
        <v>646</v>
      </c>
      <c r="K18" s="43" t="s">
        <v>723</v>
      </c>
      <c r="L18" s="133"/>
      <c r="M18" s="11"/>
      <c r="N18" s="11"/>
      <c r="O18" s="43" t="s">
        <v>640</v>
      </c>
      <c r="P18" s="43" t="s">
        <v>646</v>
      </c>
      <c r="Q18" s="133" t="s">
        <v>705</v>
      </c>
      <c r="R18" s="9" t="s">
        <v>724</v>
      </c>
      <c r="S18" s="11">
        <v>3372</v>
      </c>
      <c r="T18" s="11">
        <v>186</v>
      </c>
      <c r="U18" s="133" t="s">
        <v>640</v>
      </c>
      <c r="V18" s="133" t="s">
        <v>646</v>
      </c>
      <c r="W18" s="14" t="s">
        <v>641</v>
      </c>
      <c r="X18" s="133" t="s">
        <v>625</v>
      </c>
      <c r="Y18" s="11">
        <v>5423</v>
      </c>
      <c r="Z18" s="6"/>
      <c r="AA18" s="14" t="s">
        <v>1110</v>
      </c>
      <c r="AB18" s="133" t="s">
        <v>646</v>
      </c>
      <c r="AC18" s="14" t="s">
        <v>1061</v>
      </c>
      <c r="AD18" s="133" t="s">
        <v>637</v>
      </c>
      <c r="AE18" s="11">
        <v>4146</v>
      </c>
      <c r="AF18" s="6"/>
      <c r="AG18" s="14" t="s">
        <v>1110</v>
      </c>
      <c r="AH18" s="133" t="s">
        <v>646</v>
      </c>
      <c r="AI18" s="14" t="s">
        <v>1061</v>
      </c>
      <c r="AJ18" s="133" t="s">
        <v>625</v>
      </c>
      <c r="AK18" s="223" t="s">
        <v>624</v>
      </c>
      <c r="AL18" s="224"/>
      <c r="AM18" s="224"/>
      <c r="AN18" s="224"/>
      <c r="AO18" s="224"/>
      <c r="AP18" s="225"/>
      <c r="AQ18" s="6"/>
      <c r="AR18" s="6"/>
      <c r="AS18" s="14" t="s">
        <v>1146</v>
      </c>
      <c r="AT18" s="133" t="s">
        <v>640</v>
      </c>
      <c r="AU18" s="133" t="s">
        <v>646</v>
      </c>
      <c r="AV18" s="148" t="s">
        <v>642</v>
      </c>
      <c r="AW18" s="133" t="s">
        <v>625</v>
      </c>
      <c r="AX18" s="31" t="s">
        <v>1111</v>
      </c>
    </row>
    <row r="19" spans="1:50" s="8" customFormat="1" x14ac:dyDescent="0.25">
      <c r="A19" s="2">
        <v>546364</v>
      </c>
      <c r="B19" s="2" t="s">
        <v>221</v>
      </c>
      <c r="C19" s="2" t="s">
        <v>205</v>
      </c>
      <c r="D19" s="2">
        <v>590</v>
      </c>
      <c r="E19" s="2">
        <v>457</v>
      </c>
      <c r="F19" s="33" t="s">
        <v>621</v>
      </c>
      <c r="G19" s="11"/>
      <c r="H19" s="11"/>
      <c r="I19" s="32"/>
      <c r="J19" s="32"/>
      <c r="K19" s="32"/>
      <c r="L19" s="32"/>
      <c r="M19" s="11"/>
      <c r="N19" s="11"/>
      <c r="O19" s="32"/>
      <c r="P19" s="32"/>
      <c r="Q19" s="32"/>
      <c r="R19" s="32"/>
      <c r="S19" s="11"/>
      <c r="T19" s="11"/>
      <c r="U19" s="32"/>
      <c r="V19" s="32"/>
      <c r="W19" s="32"/>
      <c r="X19" s="32"/>
      <c r="Y19" s="6"/>
      <c r="Z19" s="6"/>
      <c r="AA19" s="32"/>
      <c r="AB19" s="32"/>
      <c r="AC19" s="32"/>
      <c r="AD19" s="32"/>
      <c r="AF19" s="6"/>
      <c r="AG19" s="32"/>
      <c r="AH19" s="32"/>
      <c r="AI19" s="32"/>
      <c r="AJ19" s="32"/>
      <c r="AK19" s="9"/>
      <c r="AL19" s="9"/>
      <c r="AM19" s="9"/>
      <c r="AN19" s="9"/>
      <c r="AO19" s="9"/>
      <c r="AP19" s="9"/>
      <c r="AQ19" s="6"/>
      <c r="AR19" s="6"/>
      <c r="AS19" s="32"/>
      <c r="AT19" s="32"/>
      <c r="AU19" s="32"/>
      <c r="AV19" s="148"/>
      <c r="AW19" s="32"/>
      <c r="AX19" s="6"/>
    </row>
    <row r="20" spans="1:50" s="8" customFormat="1" ht="59.65" customHeight="1" x14ac:dyDescent="0.25">
      <c r="A20" s="9">
        <v>546381</v>
      </c>
      <c r="B20" s="9" t="s">
        <v>222</v>
      </c>
      <c r="C20" s="9" t="s">
        <v>205</v>
      </c>
      <c r="D20" s="9">
        <v>239</v>
      </c>
      <c r="E20" s="9">
        <v>270</v>
      </c>
      <c r="F20" s="140"/>
      <c r="G20" s="11">
        <v>13055</v>
      </c>
      <c r="H20" s="11">
        <v>8223</v>
      </c>
      <c r="I20" s="43" t="s">
        <v>702</v>
      </c>
      <c r="J20" s="43" t="s">
        <v>646</v>
      </c>
      <c r="K20" s="43" t="s">
        <v>723</v>
      </c>
      <c r="L20" s="140"/>
      <c r="M20" s="11"/>
      <c r="N20" s="11"/>
      <c r="O20" s="43" t="s">
        <v>640</v>
      </c>
      <c r="P20" s="43" t="s">
        <v>646</v>
      </c>
      <c r="Q20" s="140" t="s">
        <v>705</v>
      </c>
      <c r="R20" s="6" t="s">
        <v>969</v>
      </c>
      <c r="S20" s="11">
        <v>5267</v>
      </c>
      <c r="T20" s="11">
        <v>1380</v>
      </c>
      <c r="U20" s="140" t="s">
        <v>640</v>
      </c>
      <c r="V20" s="140" t="s">
        <v>646</v>
      </c>
      <c r="W20" s="14" t="s">
        <v>641</v>
      </c>
      <c r="X20" s="140" t="s">
        <v>625</v>
      </c>
      <c r="Y20" s="66">
        <v>6995</v>
      </c>
      <c r="Z20" s="6"/>
      <c r="AA20" s="14" t="s">
        <v>1142</v>
      </c>
      <c r="AB20" s="140" t="s">
        <v>621</v>
      </c>
      <c r="AC20" s="14" t="s">
        <v>1133</v>
      </c>
      <c r="AD20" s="140" t="s">
        <v>625</v>
      </c>
      <c r="AE20" s="11">
        <v>777</v>
      </c>
      <c r="AF20" s="6"/>
      <c r="AG20" s="14" t="s">
        <v>1143</v>
      </c>
      <c r="AH20" s="140" t="s">
        <v>621</v>
      </c>
      <c r="AI20" s="14" t="s">
        <v>1133</v>
      </c>
      <c r="AJ20" s="140" t="s">
        <v>625</v>
      </c>
      <c r="AK20" s="208" t="s">
        <v>624</v>
      </c>
      <c r="AL20" s="209"/>
      <c r="AM20" s="209"/>
      <c r="AN20" s="209"/>
      <c r="AO20" s="209"/>
      <c r="AP20" s="210"/>
      <c r="AQ20" s="6"/>
      <c r="AR20" s="6"/>
      <c r="AS20" s="14" t="s">
        <v>665</v>
      </c>
      <c r="AT20" s="140" t="s">
        <v>640</v>
      </c>
      <c r="AU20" s="140" t="s">
        <v>646</v>
      </c>
      <c r="AV20" s="148" t="s">
        <v>642</v>
      </c>
      <c r="AW20" s="140" t="s">
        <v>625</v>
      </c>
      <c r="AX20" s="6"/>
    </row>
    <row r="21" spans="1:50" s="8" customFormat="1" ht="45" x14ac:dyDescent="0.25">
      <c r="A21" s="9">
        <v>561061</v>
      </c>
      <c r="B21" s="9" t="s">
        <v>570</v>
      </c>
      <c r="C21" s="9" t="s">
        <v>205</v>
      </c>
      <c r="D21" s="9">
        <v>192</v>
      </c>
      <c r="E21" s="9">
        <v>220</v>
      </c>
      <c r="F21" s="105"/>
      <c r="G21" s="11">
        <v>718</v>
      </c>
      <c r="H21" s="11">
        <v>0</v>
      </c>
      <c r="I21" s="43" t="s">
        <v>702</v>
      </c>
      <c r="J21" s="43" t="s">
        <v>646</v>
      </c>
      <c r="K21" s="43" t="s">
        <v>723</v>
      </c>
      <c r="L21" s="6" t="s">
        <v>1044</v>
      </c>
      <c r="M21" s="11"/>
      <c r="N21" s="11"/>
      <c r="O21" s="43" t="s">
        <v>640</v>
      </c>
      <c r="P21" s="43" t="s">
        <v>646</v>
      </c>
      <c r="Q21" s="105" t="s">
        <v>705</v>
      </c>
      <c r="R21" s="9" t="s">
        <v>724</v>
      </c>
      <c r="S21" s="11">
        <v>1347</v>
      </c>
      <c r="T21" s="11">
        <v>99</v>
      </c>
      <c r="U21" s="105" t="s">
        <v>640</v>
      </c>
      <c r="V21" s="105" t="s">
        <v>646</v>
      </c>
      <c r="W21" s="14" t="s">
        <v>641</v>
      </c>
      <c r="X21" s="105" t="s">
        <v>625</v>
      </c>
      <c r="Y21" s="9">
        <v>0</v>
      </c>
      <c r="Z21" s="9"/>
      <c r="AA21" s="105" t="s">
        <v>640</v>
      </c>
      <c r="AB21" s="105" t="s">
        <v>646</v>
      </c>
      <c r="AC21" s="105" t="s">
        <v>723</v>
      </c>
      <c r="AD21" s="105" t="s">
        <v>637</v>
      </c>
      <c r="AE21" s="9">
        <v>0</v>
      </c>
      <c r="AF21" s="9"/>
      <c r="AG21" s="105" t="s">
        <v>640</v>
      </c>
      <c r="AH21" s="105" t="s">
        <v>646</v>
      </c>
      <c r="AI21" s="14" t="s">
        <v>723</v>
      </c>
      <c r="AJ21" s="14" t="s">
        <v>1045</v>
      </c>
      <c r="AK21" s="208" t="s">
        <v>624</v>
      </c>
      <c r="AL21" s="209"/>
      <c r="AM21" s="209"/>
      <c r="AN21" s="209"/>
      <c r="AO21" s="209"/>
      <c r="AP21" s="210"/>
      <c r="AQ21" s="6"/>
      <c r="AR21" s="6"/>
      <c r="AS21" s="14" t="s">
        <v>1146</v>
      </c>
      <c r="AT21" s="105" t="s">
        <v>640</v>
      </c>
      <c r="AU21" s="105" t="s">
        <v>646</v>
      </c>
      <c r="AV21" s="148" t="s">
        <v>642</v>
      </c>
      <c r="AW21" s="105" t="s">
        <v>625</v>
      </c>
      <c r="AX21" s="6" t="s">
        <v>1046</v>
      </c>
    </row>
    <row r="22" spans="1:50" s="8" customFormat="1" ht="63.75" customHeight="1" x14ac:dyDescent="0.25">
      <c r="A22" s="9">
        <v>546402</v>
      </c>
      <c r="B22" s="9" t="s">
        <v>183</v>
      </c>
      <c r="C22" s="9" t="s">
        <v>205</v>
      </c>
      <c r="D22" s="9">
        <v>423</v>
      </c>
      <c r="E22" s="9">
        <v>400</v>
      </c>
      <c r="F22" s="179" t="s">
        <v>621</v>
      </c>
      <c r="G22" s="11">
        <v>6246</v>
      </c>
      <c r="H22" s="11">
        <v>3241</v>
      </c>
      <c r="I22" s="43" t="s">
        <v>702</v>
      </c>
      <c r="J22" s="43" t="s">
        <v>646</v>
      </c>
      <c r="K22" s="43" t="s">
        <v>723</v>
      </c>
      <c r="L22" s="179"/>
      <c r="M22" s="11">
        <v>0</v>
      </c>
      <c r="N22" s="11">
        <v>0</v>
      </c>
      <c r="O22" s="43" t="s">
        <v>702</v>
      </c>
      <c r="P22" s="43" t="s">
        <v>646</v>
      </c>
      <c r="Q22" s="43" t="s">
        <v>723</v>
      </c>
      <c r="R22" s="9" t="s">
        <v>724</v>
      </c>
      <c r="S22" s="11">
        <v>2922</v>
      </c>
      <c r="T22" s="11">
        <v>0</v>
      </c>
      <c r="U22" s="179" t="s">
        <v>640</v>
      </c>
      <c r="V22" s="179" t="s">
        <v>646</v>
      </c>
      <c r="W22" s="14" t="s">
        <v>641</v>
      </c>
      <c r="X22" s="179" t="s">
        <v>625</v>
      </c>
      <c r="Y22" s="9">
        <v>0</v>
      </c>
      <c r="Z22" s="9"/>
      <c r="AA22" s="179" t="s">
        <v>640</v>
      </c>
      <c r="AB22" s="179" t="s">
        <v>646</v>
      </c>
      <c r="AC22" s="179" t="s">
        <v>723</v>
      </c>
      <c r="AD22" s="179" t="s">
        <v>637</v>
      </c>
      <c r="AE22" s="11">
        <v>3134</v>
      </c>
      <c r="AF22" s="6"/>
      <c r="AG22" s="14" t="s">
        <v>1321</v>
      </c>
      <c r="AH22" s="179" t="s">
        <v>646</v>
      </c>
      <c r="AI22" s="179" t="s">
        <v>723</v>
      </c>
      <c r="AJ22" s="179" t="s">
        <v>625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14" t="s">
        <v>1146</v>
      </c>
      <c r="AT22" s="179" t="s">
        <v>640</v>
      </c>
      <c r="AU22" s="179" t="s">
        <v>646</v>
      </c>
      <c r="AV22" s="179" t="s">
        <v>642</v>
      </c>
      <c r="AW22" s="179" t="s">
        <v>625</v>
      </c>
      <c r="AX22" s="6" t="s">
        <v>1322</v>
      </c>
    </row>
    <row r="23" spans="1:50" s="8" customFormat="1" x14ac:dyDescent="0.25">
      <c r="A23" s="2">
        <v>546500</v>
      </c>
      <c r="B23" s="2" t="s">
        <v>159</v>
      </c>
      <c r="C23" s="2" t="s">
        <v>205</v>
      </c>
      <c r="D23" s="2">
        <v>1088</v>
      </c>
      <c r="E23" s="2">
        <v>525</v>
      </c>
      <c r="F23" s="33" t="s">
        <v>621</v>
      </c>
      <c r="G23" s="11"/>
      <c r="H23" s="11"/>
      <c r="I23" s="11"/>
      <c r="J23" s="11"/>
      <c r="K23" s="32"/>
      <c r="L23" s="32"/>
      <c r="M23" s="11"/>
      <c r="N23" s="11"/>
      <c r="O23" s="11"/>
      <c r="P23" s="11"/>
      <c r="Q23" s="32"/>
      <c r="R23" s="6"/>
      <c r="S23" s="11"/>
      <c r="T23" s="6"/>
      <c r="U23" s="6"/>
      <c r="V23" s="6"/>
      <c r="W23" s="6"/>
      <c r="X23" s="32"/>
      <c r="Y23" s="6"/>
      <c r="Z23" s="6"/>
      <c r="AA23" s="6"/>
      <c r="AB23" s="6"/>
      <c r="AC23" s="6"/>
      <c r="AD23" s="32"/>
      <c r="AE23" s="6"/>
      <c r="AF23" s="6"/>
      <c r="AG23" s="6"/>
      <c r="AH23" s="6"/>
      <c r="AI23" s="6"/>
      <c r="AJ23" s="32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148"/>
      <c r="AW23" s="32"/>
      <c r="AX23" s="6"/>
    </row>
    <row r="24" spans="1:50" s="8" customFormat="1" ht="225" x14ac:dyDescent="0.25">
      <c r="A24" s="9">
        <v>562769</v>
      </c>
      <c r="B24" s="9" t="s">
        <v>559</v>
      </c>
      <c r="C24" s="9" t="s">
        <v>205</v>
      </c>
      <c r="D24" s="9">
        <v>126</v>
      </c>
      <c r="E24" s="9">
        <v>134</v>
      </c>
      <c r="F24" s="109" t="s">
        <v>621</v>
      </c>
      <c r="G24" s="11">
        <v>3544</v>
      </c>
      <c r="H24" s="11">
        <v>1643</v>
      </c>
      <c r="I24" s="43" t="s">
        <v>702</v>
      </c>
      <c r="J24" s="43" t="s">
        <v>646</v>
      </c>
      <c r="K24" s="43" t="s">
        <v>723</v>
      </c>
      <c r="L24" s="109"/>
      <c r="M24" s="11"/>
      <c r="N24" s="11"/>
      <c r="O24" s="43" t="s">
        <v>640</v>
      </c>
      <c r="P24" s="43" t="s">
        <v>646</v>
      </c>
      <c r="Q24" s="109" t="s">
        <v>705</v>
      </c>
      <c r="R24" s="31" t="s">
        <v>927</v>
      </c>
      <c r="S24" s="11">
        <v>2195</v>
      </c>
      <c r="T24" s="11">
        <v>0</v>
      </c>
      <c r="U24" s="109" t="s">
        <v>640</v>
      </c>
      <c r="V24" s="109" t="s">
        <v>646</v>
      </c>
      <c r="W24" s="14" t="s">
        <v>641</v>
      </c>
      <c r="X24" s="109" t="s">
        <v>625</v>
      </c>
      <c r="Y24" s="11">
        <v>4226</v>
      </c>
      <c r="Z24" s="6"/>
      <c r="AA24" s="14" t="s">
        <v>1083</v>
      </c>
      <c r="AB24" s="14" t="s">
        <v>1082</v>
      </c>
      <c r="AC24" s="109" t="s">
        <v>723</v>
      </c>
      <c r="AD24" s="109" t="s">
        <v>625</v>
      </c>
      <c r="AE24" s="11">
        <v>2172</v>
      </c>
      <c r="AF24" s="6"/>
      <c r="AG24" s="14" t="s">
        <v>1085</v>
      </c>
      <c r="AH24" s="109" t="s">
        <v>646</v>
      </c>
      <c r="AI24" s="109" t="s">
        <v>723</v>
      </c>
      <c r="AJ24" s="109" t="s">
        <v>625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14" t="s">
        <v>665</v>
      </c>
      <c r="AT24" s="109" t="s">
        <v>640</v>
      </c>
      <c r="AU24" s="109" t="s">
        <v>646</v>
      </c>
      <c r="AV24" s="148" t="s">
        <v>642</v>
      </c>
      <c r="AW24" s="109" t="s">
        <v>625</v>
      </c>
      <c r="AX24" s="31" t="s">
        <v>1084</v>
      </c>
    </row>
    <row r="25" spans="1:50" s="8" customFormat="1" x14ac:dyDescent="0.25">
      <c r="A25" s="2">
        <v>545881</v>
      </c>
      <c r="B25" s="2" t="s">
        <v>205</v>
      </c>
      <c r="C25" s="2" t="s">
        <v>205</v>
      </c>
      <c r="D25" s="2">
        <v>21169</v>
      </c>
      <c r="E25" s="2">
        <v>620</v>
      </c>
      <c r="F25" s="33" t="s">
        <v>621</v>
      </c>
      <c r="G25" s="11"/>
      <c r="H25" s="11"/>
      <c r="I25" s="11"/>
      <c r="J25" s="11"/>
      <c r="K25" s="32"/>
      <c r="L25" s="32"/>
      <c r="M25" s="11"/>
      <c r="N25" s="11"/>
      <c r="O25" s="11"/>
      <c r="P25" s="11"/>
      <c r="Q25" s="32"/>
      <c r="R25" s="6"/>
      <c r="S25" s="11"/>
      <c r="T25" s="6"/>
      <c r="U25" s="6"/>
      <c r="V25" s="6"/>
      <c r="W25" s="6"/>
      <c r="X25" s="32"/>
      <c r="Y25" s="6"/>
      <c r="Z25" s="6"/>
      <c r="AA25" s="6"/>
      <c r="AB25" s="6"/>
      <c r="AC25" s="6"/>
      <c r="AD25" s="32"/>
      <c r="AE25" s="6"/>
      <c r="AF25" s="6"/>
      <c r="AG25" s="6"/>
      <c r="AH25" s="6"/>
      <c r="AI25" s="6"/>
      <c r="AJ25" s="32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48"/>
      <c r="AW25" s="32"/>
      <c r="AX25" s="6"/>
    </row>
    <row r="26" spans="1:50" s="8" customFormat="1" ht="105" x14ac:dyDescent="0.25">
      <c r="A26" s="9">
        <v>562491</v>
      </c>
      <c r="B26" s="9" t="s">
        <v>528</v>
      </c>
      <c r="C26" s="9" t="s">
        <v>205</v>
      </c>
      <c r="D26" s="9">
        <v>106</v>
      </c>
      <c r="E26" s="9">
        <v>102</v>
      </c>
      <c r="F26" s="107" t="s">
        <v>621</v>
      </c>
      <c r="G26" s="11">
        <v>3653</v>
      </c>
      <c r="H26" s="11">
        <v>3157</v>
      </c>
      <c r="I26" s="43" t="s">
        <v>702</v>
      </c>
      <c r="J26" s="43" t="s">
        <v>646</v>
      </c>
      <c r="K26" s="43" t="s">
        <v>723</v>
      </c>
      <c r="L26" s="107"/>
      <c r="M26" s="11"/>
      <c r="N26" s="11"/>
      <c r="O26" s="43" t="s">
        <v>640</v>
      </c>
      <c r="P26" s="43" t="s">
        <v>646</v>
      </c>
      <c r="Q26" s="107" t="s">
        <v>705</v>
      </c>
      <c r="R26" s="9" t="s">
        <v>724</v>
      </c>
      <c r="S26" s="11">
        <v>1205</v>
      </c>
      <c r="T26" s="11">
        <v>338</v>
      </c>
      <c r="U26" s="107" t="s">
        <v>640</v>
      </c>
      <c r="V26" s="107" t="s">
        <v>646</v>
      </c>
      <c r="W26" s="14" t="s">
        <v>641</v>
      </c>
      <c r="X26" s="107" t="s">
        <v>625</v>
      </c>
      <c r="Y26" s="11">
        <v>0</v>
      </c>
      <c r="Z26" s="6"/>
      <c r="AA26" s="107" t="s">
        <v>640</v>
      </c>
      <c r="AB26" s="107" t="s">
        <v>646</v>
      </c>
      <c r="AC26" s="14" t="s">
        <v>685</v>
      </c>
      <c r="AD26" s="14" t="s">
        <v>684</v>
      </c>
      <c r="AE26" s="11">
        <v>1398</v>
      </c>
      <c r="AF26" s="6"/>
      <c r="AG26" s="14" t="s">
        <v>1071</v>
      </c>
      <c r="AH26" s="107" t="s">
        <v>621</v>
      </c>
      <c r="AI26" s="107" t="s">
        <v>723</v>
      </c>
      <c r="AJ26" s="107" t="s">
        <v>625</v>
      </c>
      <c r="AK26" s="208" t="s">
        <v>624</v>
      </c>
      <c r="AL26" s="209"/>
      <c r="AM26" s="209"/>
      <c r="AN26" s="209"/>
      <c r="AO26" s="209"/>
      <c r="AP26" s="210"/>
      <c r="AQ26" s="6"/>
      <c r="AR26" s="6"/>
      <c r="AS26" s="14" t="s">
        <v>675</v>
      </c>
      <c r="AT26" s="107" t="s">
        <v>640</v>
      </c>
      <c r="AU26" s="107" t="s">
        <v>646</v>
      </c>
      <c r="AV26" s="148" t="s">
        <v>642</v>
      </c>
      <c r="AW26" s="107" t="s">
        <v>625</v>
      </c>
      <c r="AX26" s="6" t="s">
        <v>865</v>
      </c>
    </row>
    <row r="27" spans="1:50" s="8" customFormat="1" ht="30" x14ac:dyDescent="0.25">
      <c r="A27" s="9">
        <v>598631</v>
      </c>
      <c r="B27" s="9" t="s">
        <v>611</v>
      </c>
      <c r="C27" s="9" t="s">
        <v>205</v>
      </c>
      <c r="D27" s="9">
        <v>71</v>
      </c>
      <c r="E27" s="9">
        <v>45</v>
      </c>
      <c r="F27" s="63"/>
      <c r="G27" s="11">
        <v>3625</v>
      </c>
      <c r="H27" s="11">
        <v>3020</v>
      </c>
      <c r="I27" s="43" t="s">
        <v>702</v>
      </c>
      <c r="J27" s="43" t="s">
        <v>646</v>
      </c>
      <c r="K27" s="43" t="s">
        <v>723</v>
      </c>
      <c r="L27" s="63"/>
      <c r="M27" s="11"/>
      <c r="N27" s="11"/>
      <c r="O27" s="63" t="s">
        <v>640</v>
      </c>
      <c r="P27" s="63" t="s">
        <v>646</v>
      </c>
      <c r="Q27" s="63" t="s">
        <v>705</v>
      </c>
      <c r="R27" s="9" t="s">
        <v>724</v>
      </c>
      <c r="S27" s="11">
        <v>1678</v>
      </c>
      <c r="T27" s="11">
        <v>286</v>
      </c>
      <c r="U27" s="63" t="s">
        <v>640</v>
      </c>
      <c r="V27" s="63" t="s">
        <v>646</v>
      </c>
      <c r="W27" s="14" t="s">
        <v>641</v>
      </c>
      <c r="X27" s="63" t="s">
        <v>625</v>
      </c>
      <c r="Y27" s="11">
        <v>1147</v>
      </c>
      <c r="Z27" s="6"/>
      <c r="AA27" s="63" t="s">
        <v>640</v>
      </c>
      <c r="AB27" s="63" t="s">
        <v>646</v>
      </c>
      <c r="AC27" s="63" t="s">
        <v>723</v>
      </c>
      <c r="AD27" s="63" t="s">
        <v>625</v>
      </c>
      <c r="AE27" s="11">
        <v>1050</v>
      </c>
      <c r="AF27" s="6"/>
      <c r="AG27" s="63" t="s">
        <v>640</v>
      </c>
      <c r="AH27" s="63" t="s">
        <v>646</v>
      </c>
      <c r="AI27" s="63" t="s">
        <v>723</v>
      </c>
      <c r="AJ27" s="63" t="s">
        <v>625</v>
      </c>
      <c r="AK27" s="208" t="s">
        <v>624</v>
      </c>
      <c r="AL27" s="209"/>
      <c r="AM27" s="209"/>
      <c r="AN27" s="209"/>
      <c r="AO27" s="209"/>
      <c r="AP27" s="210"/>
      <c r="AQ27" s="6"/>
      <c r="AR27" s="6"/>
      <c r="AS27" s="14" t="s">
        <v>665</v>
      </c>
      <c r="AT27" s="63" t="s">
        <v>640</v>
      </c>
      <c r="AU27" s="63" t="s">
        <v>646</v>
      </c>
      <c r="AV27" s="148" t="s">
        <v>642</v>
      </c>
      <c r="AW27" s="63" t="s">
        <v>625</v>
      </c>
      <c r="AX27" s="6" t="s">
        <v>707</v>
      </c>
    </row>
    <row r="28" spans="1:50" s="8" customFormat="1" x14ac:dyDescent="0.25">
      <c r="A28" s="2">
        <v>546542</v>
      </c>
      <c r="B28" s="2" t="s">
        <v>182</v>
      </c>
      <c r="C28" s="2" t="s">
        <v>205</v>
      </c>
      <c r="D28" s="2">
        <v>2232</v>
      </c>
      <c r="E28" s="2">
        <v>575</v>
      </c>
      <c r="F28" s="33"/>
      <c r="G28" s="11"/>
      <c r="H28" s="11"/>
      <c r="I28" s="11"/>
      <c r="J28" s="11"/>
      <c r="K28" s="32"/>
      <c r="L28" s="32"/>
      <c r="M28" s="11"/>
      <c r="N28" s="11"/>
      <c r="O28" s="11"/>
      <c r="P28" s="11"/>
      <c r="Q28" s="32"/>
      <c r="R28" s="6"/>
      <c r="S28" s="11"/>
      <c r="T28" s="6"/>
      <c r="U28" s="6"/>
      <c r="V28" s="6"/>
      <c r="W28" s="6"/>
      <c r="X28" s="32"/>
      <c r="Y28" s="6"/>
      <c r="Z28" s="6"/>
      <c r="AA28" s="6"/>
      <c r="AB28" s="6"/>
      <c r="AC28" s="6"/>
      <c r="AD28" s="32"/>
      <c r="AE28" s="6"/>
      <c r="AF28" s="6"/>
      <c r="AG28" s="6"/>
      <c r="AH28" s="6"/>
      <c r="AI28" s="6"/>
      <c r="AJ28" s="32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48"/>
      <c r="AW28" s="32"/>
      <c r="AX28" s="6"/>
    </row>
    <row r="29" spans="1:50" s="8" customFormat="1" ht="330" x14ac:dyDescent="0.25">
      <c r="A29" s="9">
        <v>509108</v>
      </c>
      <c r="B29" s="9" t="s">
        <v>40</v>
      </c>
      <c r="C29" s="9" t="s">
        <v>205</v>
      </c>
      <c r="D29" s="9">
        <v>299</v>
      </c>
      <c r="E29" s="9">
        <v>313</v>
      </c>
      <c r="F29" s="148" t="s">
        <v>621</v>
      </c>
      <c r="G29" s="11"/>
      <c r="H29" s="11"/>
      <c r="I29" s="148" t="s">
        <v>640</v>
      </c>
      <c r="J29" s="148" t="s">
        <v>646</v>
      </c>
      <c r="K29" s="148" t="s">
        <v>705</v>
      </c>
      <c r="L29" s="31"/>
      <c r="M29" s="11"/>
      <c r="N29" s="11"/>
      <c r="O29" s="148" t="s">
        <v>640</v>
      </c>
      <c r="P29" s="148" t="s">
        <v>646</v>
      </c>
      <c r="Q29" s="148" t="s">
        <v>705</v>
      </c>
      <c r="R29" s="148"/>
      <c r="S29" s="11">
        <v>3375</v>
      </c>
      <c r="T29" s="11">
        <v>970</v>
      </c>
      <c r="U29" s="148" t="s">
        <v>640</v>
      </c>
      <c r="V29" s="148" t="s">
        <v>646</v>
      </c>
      <c r="W29" s="14" t="s">
        <v>641</v>
      </c>
      <c r="X29" s="148" t="s">
        <v>625</v>
      </c>
      <c r="Y29" s="11">
        <v>7763</v>
      </c>
      <c r="Z29" s="9"/>
      <c r="AA29" s="14" t="s">
        <v>1186</v>
      </c>
      <c r="AB29" s="148" t="s">
        <v>1185</v>
      </c>
      <c r="AC29" s="14" t="s">
        <v>723</v>
      </c>
      <c r="AD29" s="148" t="s">
        <v>625</v>
      </c>
      <c r="AE29" s="11">
        <v>4440</v>
      </c>
      <c r="AF29" s="6"/>
      <c r="AG29" s="14" t="s">
        <v>1188</v>
      </c>
      <c r="AH29" s="148" t="s">
        <v>1187</v>
      </c>
      <c r="AI29" s="148" t="s">
        <v>841</v>
      </c>
      <c r="AJ29" s="148" t="s">
        <v>625</v>
      </c>
      <c r="AK29" s="208" t="s">
        <v>624</v>
      </c>
      <c r="AL29" s="209"/>
      <c r="AM29" s="209"/>
      <c r="AN29" s="209"/>
      <c r="AO29" s="209"/>
      <c r="AP29" s="210"/>
      <c r="AQ29" s="6"/>
      <c r="AR29" s="6"/>
      <c r="AS29" s="148"/>
      <c r="AT29" s="148" t="s">
        <v>640</v>
      </c>
      <c r="AU29" s="148" t="s">
        <v>646</v>
      </c>
      <c r="AV29" s="208" t="s">
        <v>647</v>
      </c>
      <c r="AW29" s="210"/>
      <c r="AX29" s="6" t="s">
        <v>1189</v>
      </c>
    </row>
    <row r="30" spans="1:50" s="10" customFormat="1" x14ac:dyDescent="0.25">
      <c r="A30" s="2">
        <v>546615</v>
      </c>
      <c r="B30" s="2" t="s">
        <v>273</v>
      </c>
      <c r="C30" s="2" t="s">
        <v>205</v>
      </c>
      <c r="D30" s="2">
        <v>1473</v>
      </c>
      <c r="E30" s="2">
        <v>551</v>
      </c>
      <c r="F30" s="33" t="s">
        <v>621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>
        <v>200</v>
      </c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48"/>
      <c r="AW30" s="9"/>
      <c r="AX30" s="9"/>
    </row>
    <row r="31" spans="1:50" s="10" customFormat="1" x14ac:dyDescent="0.25">
      <c r="A31" s="2">
        <v>546623</v>
      </c>
      <c r="B31" s="2" t="s">
        <v>274</v>
      </c>
      <c r="C31" s="2" t="s">
        <v>205</v>
      </c>
      <c r="D31" s="2">
        <v>555</v>
      </c>
      <c r="E31" s="2">
        <v>447</v>
      </c>
      <c r="F31" s="33" t="s">
        <v>621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148"/>
      <c r="AW31" s="9"/>
      <c r="AX31" s="9"/>
    </row>
    <row r="32" spans="1:50" s="4" customFormat="1" x14ac:dyDescent="0.25">
      <c r="A32" s="2">
        <v>546666</v>
      </c>
      <c r="B32" s="2" t="s">
        <v>275</v>
      </c>
      <c r="C32" s="2" t="s">
        <v>205</v>
      </c>
      <c r="D32" s="2">
        <v>662</v>
      </c>
      <c r="E32" s="2">
        <v>475</v>
      </c>
      <c r="F32" s="33" t="s">
        <v>621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149"/>
      <c r="AW32" s="2"/>
      <c r="AX32" s="2"/>
    </row>
    <row r="33" spans="1:50" s="4" customFormat="1" x14ac:dyDescent="0.25">
      <c r="A33" s="2">
        <v>546798</v>
      </c>
      <c r="B33" s="2" t="s">
        <v>447</v>
      </c>
      <c r="C33" s="2" t="s">
        <v>205</v>
      </c>
      <c r="D33" s="2">
        <v>3244</v>
      </c>
      <c r="E33" s="2">
        <v>593</v>
      </c>
      <c r="F33" s="33" t="s">
        <v>621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149"/>
      <c r="AW33" s="2"/>
      <c r="AX33" s="2"/>
    </row>
    <row r="34" spans="1:50" s="10" customFormat="1" ht="61.9" customHeight="1" x14ac:dyDescent="0.25">
      <c r="A34" s="9">
        <v>562734</v>
      </c>
      <c r="B34" s="9" t="s">
        <v>551</v>
      </c>
      <c r="C34" s="9" t="s">
        <v>205</v>
      </c>
      <c r="D34" s="9">
        <v>132</v>
      </c>
      <c r="E34" s="9">
        <v>146</v>
      </c>
      <c r="F34" s="86" t="s">
        <v>621</v>
      </c>
      <c r="G34" s="9"/>
      <c r="H34" s="9"/>
      <c r="I34" s="43" t="s">
        <v>702</v>
      </c>
      <c r="J34" s="43" t="s">
        <v>646</v>
      </c>
      <c r="K34" s="43" t="s">
        <v>723</v>
      </c>
      <c r="L34" s="31" t="s">
        <v>963</v>
      </c>
      <c r="M34" s="9"/>
      <c r="N34" s="9"/>
      <c r="O34" s="43" t="s">
        <v>702</v>
      </c>
      <c r="P34" s="43" t="s">
        <v>646</v>
      </c>
      <c r="Q34" s="43" t="s">
        <v>723</v>
      </c>
      <c r="R34" s="31" t="s">
        <v>963</v>
      </c>
      <c r="S34" s="9">
        <v>2150</v>
      </c>
      <c r="T34" s="9"/>
      <c r="U34" s="86" t="s">
        <v>640</v>
      </c>
      <c r="V34" s="86" t="s">
        <v>646</v>
      </c>
      <c r="W34" s="14" t="s">
        <v>641</v>
      </c>
      <c r="X34" s="86" t="s">
        <v>625</v>
      </c>
      <c r="Y34" s="9">
        <v>1918</v>
      </c>
      <c r="Z34" s="9"/>
      <c r="AA34" s="14" t="s">
        <v>943</v>
      </c>
      <c r="AB34" s="86" t="s">
        <v>621</v>
      </c>
      <c r="AC34" s="14" t="s">
        <v>965</v>
      </c>
      <c r="AD34" s="86" t="s">
        <v>625</v>
      </c>
      <c r="AE34" s="9">
        <v>1321</v>
      </c>
      <c r="AF34" s="9"/>
      <c r="AG34" s="14" t="s">
        <v>943</v>
      </c>
      <c r="AH34" s="86" t="s">
        <v>621</v>
      </c>
      <c r="AI34" s="14" t="s">
        <v>965</v>
      </c>
      <c r="AJ34" s="14" t="s">
        <v>944</v>
      </c>
      <c r="AK34" s="208" t="s">
        <v>624</v>
      </c>
      <c r="AL34" s="209"/>
      <c r="AM34" s="209"/>
      <c r="AN34" s="209"/>
      <c r="AO34" s="209"/>
      <c r="AP34" s="210"/>
      <c r="AQ34" s="9"/>
      <c r="AR34" s="9"/>
      <c r="AS34" s="14" t="s">
        <v>665</v>
      </c>
      <c r="AT34" s="86" t="s">
        <v>640</v>
      </c>
      <c r="AU34" s="86" t="s">
        <v>646</v>
      </c>
      <c r="AV34" s="148" t="s">
        <v>642</v>
      </c>
      <c r="AW34" s="86" t="s">
        <v>625</v>
      </c>
      <c r="AX34" s="9" t="s">
        <v>966</v>
      </c>
    </row>
    <row r="35" spans="1:50" s="4" customFormat="1" x14ac:dyDescent="0.25">
      <c r="A35" s="2">
        <v>546801</v>
      </c>
      <c r="B35" s="2" t="s">
        <v>448</v>
      </c>
      <c r="C35" s="2" t="s">
        <v>205</v>
      </c>
      <c r="D35" s="2">
        <v>2269</v>
      </c>
      <c r="E35" s="2">
        <v>576</v>
      </c>
      <c r="F35" s="33" t="s">
        <v>621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149"/>
      <c r="AW35" s="2"/>
      <c r="AX35" s="2"/>
    </row>
    <row r="36" spans="1:50" s="10" customFormat="1" ht="141.75" customHeight="1" x14ac:dyDescent="0.25">
      <c r="A36" s="9">
        <v>562475</v>
      </c>
      <c r="B36" s="9" t="s">
        <v>546</v>
      </c>
      <c r="C36" s="9" t="s">
        <v>205</v>
      </c>
      <c r="D36" s="9">
        <v>211</v>
      </c>
      <c r="E36" s="9">
        <v>249</v>
      </c>
      <c r="F36" s="140" t="s">
        <v>621</v>
      </c>
      <c r="G36" s="9">
        <v>5408</v>
      </c>
      <c r="H36" s="9"/>
      <c r="I36" s="43" t="s">
        <v>702</v>
      </c>
      <c r="J36" s="43" t="s">
        <v>646</v>
      </c>
      <c r="K36" s="43" t="s">
        <v>723</v>
      </c>
      <c r="L36" s="9"/>
      <c r="M36" s="9">
        <v>8910</v>
      </c>
      <c r="N36" s="9"/>
      <c r="O36" s="43" t="s">
        <v>702</v>
      </c>
      <c r="P36" s="43" t="s">
        <v>646</v>
      </c>
      <c r="Q36" s="43" t="s">
        <v>723</v>
      </c>
      <c r="R36" s="9"/>
      <c r="S36" s="9">
        <v>2869</v>
      </c>
      <c r="T36" s="9">
        <v>660</v>
      </c>
      <c r="U36" s="140" t="s">
        <v>640</v>
      </c>
      <c r="V36" s="140" t="s">
        <v>646</v>
      </c>
      <c r="W36" s="14" t="s">
        <v>641</v>
      </c>
      <c r="X36" s="140" t="s">
        <v>625</v>
      </c>
      <c r="Y36" s="9"/>
      <c r="Z36" s="9"/>
      <c r="AA36" s="14" t="s">
        <v>1132</v>
      </c>
      <c r="AB36" s="140" t="s">
        <v>621</v>
      </c>
      <c r="AC36" s="14" t="s">
        <v>1133</v>
      </c>
      <c r="AD36" s="140" t="s">
        <v>637</v>
      </c>
      <c r="AE36" s="9">
        <v>1704</v>
      </c>
      <c r="AF36" s="9"/>
      <c r="AG36" s="14" t="s">
        <v>1134</v>
      </c>
      <c r="AH36" s="140" t="s">
        <v>621</v>
      </c>
      <c r="AI36" s="14" t="s">
        <v>1135</v>
      </c>
      <c r="AJ36" s="14" t="s">
        <v>625</v>
      </c>
      <c r="AK36" s="208" t="s">
        <v>624</v>
      </c>
      <c r="AL36" s="209"/>
      <c r="AM36" s="209"/>
      <c r="AN36" s="209"/>
      <c r="AO36" s="209"/>
      <c r="AP36" s="210"/>
      <c r="AQ36" s="9"/>
      <c r="AR36" s="9"/>
      <c r="AS36" s="14" t="s">
        <v>675</v>
      </c>
      <c r="AT36" s="140" t="s">
        <v>640</v>
      </c>
      <c r="AU36" s="140" t="s">
        <v>646</v>
      </c>
      <c r="AV36" s="148" t="s">
        <v>642</v>
      </c>
      <c r="AW36" s="140" t="s">
        <v>625</v>
      </c>
      <c r="AX36" s="9"/>
    </row>
    <row r="37" spans="1:50" s="10" customFormat="1" ht="90" x14ac:dyDescent="0.25">
      <c r="A37" s="9">
        <v>561070</v>
      </c>
      <c r="B37" s="9" t="s">
        <v>571</v>
      </c>
      <c r="C37" s="9" t="s">
        <v>205</v>
      </c>
      <c r="D37" s="9">
        <v>129</v>
      </c>
      <c r="E37" s="9">
        <v>141</v>
      </c>
      <c r="F37" s="77" t="s">
        <v>621</v>
      </c>
      <c r="G37" s="9">
        <v>4787</v>
      </c>
      <c r="H37" s="9">
        <v>291</v>
      </c>
      <c r="I37" s="43" t="s">
        <v>702</v>
      </c>
      <c r="J37" s="43" t="s">
        <v>646</v>
      </c>
      <c r="K37" s="43" t="s">
        <v>723</v>
      </c>
      <c r="L37" s="9"/>
      <c r="M37" s="9">
        <v>12712</v>
      </c>
      <c r="N37" s="9">
        <v>11910</v>
      </c>
      <c r="O37" s="43" t="s">
        <v>702</v>
      </c>
      <c r="P37" s="43" t="s">
        <v>646</v>
      </c>
      <c r="Q37" s="43" t="s">
        <v>723</v>
      </c>
      <c r="R37" s="9"/>
      <c r="S37" s="9">
        <v>1056</v>
      </c>
      <c r="T37" s="9">
        <v>0</v>
      </c>
      <c r="U37" s="77" t="s">
        <v>640</v>
      </c>
      <c r="V37" s="77" t="s">
        <v>646</v>
      </c>
      <c r="W37" s="14" t="s">
        <v>641</v>
      </c>
      <c r="X37" s="77" t="s">
        <v>625</v>
      </c>
      <c r="Y37" s="9">
        <v>0</v>
      </c>
      <c r="Z37" s="9"/>
      <c r="AA37" s="77" t="s">
        <v>640</v>
      </c>
      <c r="AB37" s="77" t="s">
        <v>646</v>
      </c>
      <c r="AC37" s="77" t="s">
        <v>723</v>
      </c>
      <c r="AD37" s="77" t="s">
        <v>637</v>
      </c>
      <c r="AE37" s="9">
        <v>2143</v>
      </c>
      <c r="AF37" s="9"/>
      <c r="AG37" s="14" t="s">
        <v>933</v>
      </c>
      <c r="AH37" s="77" t="s">
        <v>621</v>
      </c>
      <c r="AI37" s="77" t="s">
        <v>723</v>
      </c>
      <c r="AJ37" s="77" t="s">
        <v>625</v>
      </c>
      <c r="AK37" s="208" t="s">
        <v>624</v>
      </c>
      <c r="AL37" s="209"/>
      <c r="AM37" s="209"/>
      <c r="AN37" s="209"/>
      <c r="AO37" s="209"/>
      <c r="AP37" s="210"/>
      <c r="AQ37" s="9"/>
      <c r="AR37" s="9"/>
      <c r="AS37" s="14" t="s">
        <v>1318</v>
      </c>
      <c r="AT37" s="77" t="s">
        <v>640</v>
      </c>
      <c r="AU37" s="77" t="s">
        <v>646</v>
      </c>
      <c r="AV37" s="148" t="s">
        <v>642</v>
      </c>
      <c r="AW37" s="77" t="s">
        <v>625</v>
      </c>
      <c r="AX37" s="37" t="s">
        <v>934</v>
      </c>
    </row>
    <row r="38" spans="1:50" s="4" customFormat="1" x14ac:dyDescent="0.25">
      <c r="A38" s="2">
        <v>509078</v>
      </c>
      <c r="B38" s="2" t="s">
        <v>39</v>
      </c>
      <c r="C38" s="2" t="s">
        <v>205</v>
      </c>
      <c r="D38" s="2">
        <v>452</v>
      </c>
      <c r="E38" s="2">
        <v>414</v>
      </c>
      <c r="F38" s="33" t="s">
        <v>621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49"/>
      <c r="AW38" s="2"/>
      <c r="AX38" s="2"/>
    </row>
    <row r="39" spans="1:50" s="10" customFormat="1" ht="45" x14ac:dyDescent="0.25">
      <c r="A39" s="9">
        <v>507628</v>
      </c>
      <c r="B39" s="9" t="s">
        <v>34</v>
      </c>
      <c r="C39" s="9" t="s">
        <v>205</v>
      </c>
      <c r="D39" s="9">
        <v>175</v>
      </c>
      <c r="E39" s="9">
        <v>204</v>
      </c>
      <c r="F39" s="100"/>
      <c r="G39" s="9">
        <v>3137</v>
      </c>
      <c r="H39" s="9">
        <v>1695</v>
      </c>
      <c r="I39" s="43" t="s">
        <v>702</v>
      </c>
      <c r="J39" s="43" t="s">
        <v>646</v>
      </c>
      <c r="K39" s="43" t="s">
        <v>723</v>
      </c>
      <c r="L39" s="37" t="s">
        <v>1024</v>
      </c>
      <c r="M39" s="9"/>
      <c r="N39" s="9"/>
      <c r="O39" s="43" t="s">
        <v>640</v>
      </c>
      <c r="P39" s="43" t="s">
        <v>646</v>
      </c>
      <c r="Q39" s="100" t="s">
        <v>705</v>
      </c>
      <c r="R39" s="9"/>
      <c r="S39" s="9">
        <v>1961</v>
      </c>
      <c r="T39" s="9">
        <v>202</v>
      </c>
      <c r="U39" s="100" t="s">
        <v>640</v>
      </c>
      <c r="V39" s="100" t="s">
        <v>646</v>
      </c>
      <c r="W39" s="14" t="s">
        <v>641</v>
      </c>
      <c r="X39" s="100" t="s">
        <v>625</v>
      </c>
      <c r="Y39" s="9">
        <v>0</v>
      </c>
      <c r="Z39" s="9"/>
      <c r="AA39" s="100" t="s">
        <v>640</v>
      </c>
      <c r="AB39" s="100" t="s">
        <v>646</v>
      </c>
      <c r="AC39" s="100" t="s">
        <v>723</v>
      </c>
      <c r="AD39" s="100" t="s">
        <v>637</v>
      </c>
      <c r="AE39" s="9">
        <v>2381</v>
      </c>
      <c r="AF39" s="9"/>
      <c r="AG39" s="100" t="s">
        <v>640</v>
      </c>
      <c r="AH39" s="100" t="s">
        <v>646</v>
      </c>
      <c r="AI39" s="100" t="s">
        <v>723</v>
      </c>
      <c r="AJ39" s="14" t="s">
        <v>684</v>
      </c>
      <c r="AK39" s="208" t="s">
        <v>624</v>
      </c>
      <c r="AL39" s="209"/>
      <c r="AM39" s="209"/>
      <c r="AN39" s="209"/>
      <c r="AO39" s="209"/>
      <c r="AP39" s="210"/>
      <c r="AQ39" s="9"/>
      <c r="AR39" s="9"/>
      <c r="AS39" s="14" t="s">
        <v>675</v>
      </c>
      <c r="AT39" s="100" t="s">
        <v>640</v>
      </c>
      <c r="AU39" s="100" t="s">
        <v>646</v>
      </c>
      <c r="AV39" s="148" t="s">
        <v>642</v>
      </c>
      <c r="AW39" s="100" t="s">
        <v>625</v>
      </c>
      <c r="AX39" s="9" t="s">
        <v>1025</v>
      </c>
    </row>
    <row r="40" spans="1:50" s="4" customFormat="1" x14ac:dyDescent="0.25">
      <c r="A40" s="2">
        <v>546968</v>
      </c>
      <c r="B40" s="2" t="s">
        <v>461</v>
      </c>
      <c r="C40" s="2" t="s">
        <v>205</v>
      </c>
      <c r="D40" s="2">
        <v>594</v>
      </c>
      <c r="E40" s="2">
        <v>458</v>
      </c>
      <c r="F40" s="33" t="s">
        <v>621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149"/>
      <c r="AW40" s="2"/>
      <c r="AX40" s="2"/>
    </row>
    <row r="41" spans="1:50" s="10" customFormat="1" ht="90" x14ac:dyDescent="0.25">
      <c r="A41" s="9">
        <v>562459</v>
      </c>
      <c r="B41" s="9" t="s">
        <v>555</v>
      </c>
      <c r="C41" s="9" t="s">
        <v>205</v>
      </c>
      <c r="D41" s="9">
        <v>115</v>
      </c>
      <c r="E41" s="9">
        <v>121</v>
      </c>
      <c r="F41" s="107" t="s">
        <v>621</v>
      </c>
      <c r="G41" s="9">
        <v>3825</v>
      </c>
      <c r="H41" s="9">
        <v>1268</v>
      </c>
      <c r="I41" s="107" t="s">
        <v>640</v>
      </c>
      <c r="J41" s="107" t="s">
        <v>646</v>
      </c>
      <c r="K41" s="43" t="s">
        <v>723</v>
      </c>
      <c r="L41" s="9"/>
      <c r="M41" s="9"/>
      <c r="N41" s="9"/>
      <c r="O41" s="107" t="s">
        <v>640</v>
      </c>
      <c r="P41" s="107" t="s">
        <v>646</v>
      </c>
      <c r="Q41" s="43" t="s">
        <v>723</v>
      </c>
      <c r="R41" s="9" t="s">
        <v>690</v>
      </c>
      <c r="S41" s="9">
        <v>1598</v>
      </c>
      <c r="T41" s="9">
        <v>36</v>
      </c>
      <c r="U41" s="107" t="s">
        <v>640</v>
      </c>
      <c r="V41" s="107" t="s">
        <v>646</v>
      </c>
      <c r="W41" s="14" t="s">
        <v>641</v>
      </c>
      <c r="X41" s="107" t="s">
        <v>625</v>
      </c>
      <c r="Y41" s="9">
        <v>0</v>
      </c>
      <c r="Z41" s="9"/>
      <c r="AA41" s="107" t="s">
        <v>640</v>
      </c>
      <c r="AB41" s="107" t="s">
        <v>646</v>
      </c>
      <c r="AC41" s="40" t="s">
        <v>723</v>
      </c>
      <c r="AD41" s="107" t="s">
        <v>637</v>
      </c>
      <c r="AE41" s="9">
        <v>3322</v>
      </c>
      <c r="AF41" s="9"/>
      <c r="AG41" s="14" t="s">
        <v>1072</v>
      </c>
      <c r="AH41" s="107" t="s">
        <v>621</v>
      </c>
      <c r="AI41" s="40" t="s">
        <v>723</v>
      </c>
      <c r="AJ41" s="107" t="s">
        <v>625</v>
      </c>
      <c r="AK41" s="208" t="s">
        <v>624</v>
      </c>
      <c r="AL41" s="209"/>
      <c r="AM41" s="209"/>
      <c r="AN41" s="209"/>
      <c r="AO41" s="209"/>
      <c r="AP41" s="210"/>
      <c r="AQ41" s="9"/>
      <c r="AR41" s="9"/>
      <c r="AS41" s="14" t="s">
        <v>675</v>
      </c>
      <c r="AT41" s="107" t="s">
        <v>640</v>
      </c>
      <c r="AU41" s="107" t="s">
        <v>646</v>
      </c>
      <c r="AV41" s="148" t="s">
        <v>642</v>
      </c>
      <c r="AW41" s="107" t="s">
        <v>625</v>
      </c>
      <c r="AX41" s="9"/>
    </row>
    <row r="42" spans="1:50" s="4" customFormat="1" x14ac:dyDescent="0.25">
      <c r="A42" s="2">
        <v>546992</v>
      </c>
      <c r="B42" s="2" t="s">
        <v>464</v>
      </c>
      <c r="C42" s="2" t="s">
        <v>205</v>
      </c>
      <c r="D42" s="2">
        <v>500</v>
      </c>
      <c r="E42" s="2">
        <v>434</v>
      </c>
      <c r="F42" s="33" t="s">
        <v>621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149"/>
      <c r="AW42" s="2"/>
      <c r="AX42" s="2"/>
    </row>
    <row r="43" spans="1:50" s="10" customFormat="1" ht="62.25" customHeight="1" x14ac:dyDescent="0.25">
      <c r="A43" s="9">
        <v>561088</v>
      </c>
      <c r="B43" s="9" t="s">
        <v>574</v>
      </c>
      <c r="C43" s="9" t="s">
        <v>205</v>
      </c>
      <c r="D43" s="9">
        <v>270</v>
      </c>
      <c r="E43" s="9">
        <v>294</v>
      </c>
      <c r="F43" s="140"/>
      <c r="G43" s="9">
        <v>6704</v>
      </c>
      <c r="H43" s="9">
        <v>4166</v>
      </c>
      <c r="I43" s="140" t="s">
        <v>640</v>
      </c>
      <c r="J43" s="140" t="s">
        <v>646</v>
      </c>
      <c r="K43" s="140" t="s">
        <v>723</v>
      </c>
      <c r="L43" s="9"/>
      <c r="M43" s="9">
        <v>0</v>
      </c>
      <c r="N43" s="9">
        <v>0</v>
      </c>
      <c r="O43" s="140" t="s">
        <v>640</v>
      </c>
      <c r="P43" s="140" t="s">
        <v>646</v>
      </c>
      <c r="Q43" s="140" t="s">
        <v>723</v>
      </c>
      <c r="R43" s="9" t="s">
        <v>969</v>
      </c>
      <c r="S43" s="9">
        <v>5087</v>
      </c>
      <c r="T43" s="9">
        <v>0</v>
      </c>
      <c r="U43" s="140" t="s">
        <v>640</v>
      </c>
      <c r="V43" s="140" t="s">
        <v>646</v>
      </c>
      <c r="W43" s="14" t="s">
        <v>641</v>
      </c>
      <c r="X43" s="140" t="s">
        <v>625</v>
      </c>
      <c r="Y43" s="9">
        <v>0</v>
      </c>
      <c r="Z43" s="9"/>
      <c r="AA43" s="140" t="s">
        <v>640</v>
      </c>
      <c r="AB43" s="140" t="s">
        <v>646</v>
      </c>
      <c r="AC43" s="14" t="s">
        <v>723</v>
      </c>
      <c r="AD43" s="140" t="s">
        <v>637</v>
      </c>
      <c r="AE43" s="9">
        <v>4405</v>
      </c>
      <c r="AF43" s="9"/>
      <c r="AG43" s="140" t="s">
        <v>640</v>
      </c>
      <c r="AH43" s="140" t="s">
        <v>646</v>
      </c>
      <c r="AI43" s="14" t="s">
        <v>723</v>
      </c>
      <c r="AJ43" s="140" t="s">
        <v>625</v>
      </c>
      <c r="AK43" s="214" t="s">
        <v>624</v>
      </c>
      <c r="AL43" s="214"/>
      <c r="AM43" s="214"/>
      <c r="AN43" s="214"/>
      <c r="AO43" s="214"/>
      <c r="AP43" s="214"/>
      <c r="AQ43" s="9"/>
      <c r="AR43" s="9"/>
      <c r="AS43" s="14" t="s">
        <v>675</v>
      </c>
      <c r="AT43" s="140" t="s">
        <v>640</v>
      </c>
      <c r="AU43" s="140" t="s">
        <v>646</v>
      </c>
      <c r="AV43" s="148" t="s">
        <v>642</v>
      </c>
      <c r="AW43" s="140" t="s">
        <v>625</v>
      </c>
      <c r="AX43" s="9"/>
    </row>
    <row r="44" spans="1:50" s="10" customFormat="1" ht="105" x14ac:dyDescent="0.25">
      <c r="A44" s="9">
        <v>507784</v>
      </c>
      <c r="B44" s="9" t="s">
        <v>23</v>
      </c>
      <c r="C44" s="9" t="s">
        <v>205</v>
      </c>
      <c r="D44" s="9">
        <v>176</v>
      </c>
      <c r="E44" s="9">
        <v>206</v>
      </c>
      <c r="F44" s="109" t="s">
        <v>621</v>
      </c>
      <c r="G44" s="9">
        <v>7473</v>
      </c>
      <c r="H44" s="9">
        <v>6132</v>
      </c>
      <c r="I44" s="109" t="s">
        <v>640</v>
      </c>
      <c r="J44" s="109" t="s">
        <v>646</v>
      </c>
      <c r="K44" s="43" t="s">
        <v>723</v>
      </c>
      <c r="L44" s="9"/>
      <c r="M44" s="9">
        <v>27977</v>
      </c>
      <c r="N44" s="9">
        <v>26815</v>
      </c>
      <c r="O44" s="109" t="s">
        <v>640</v>
      </c>
      <c r="P44" s="109" t="s">
        <v>646</v>
      </c>
      <c r="Q44" s="43" t="s">
        <v>723</v>
      </c>
      <c r="R44" s="9"/>
      <c r="S44" s="9">
        <v>1961</v>
      </c>
      <c r="T44" s="9">
        <v>85</v>
      </c>
      <c r="U44" s="109" t="s">
        <v>640</v>
      </c>
      <c r="V44" s="109" t="s">
        <v>646</v>
      </c>
      <c r="W44" s="14" t="s">
        <v>641</v>
      </c>
      <c r="X44" s="109" t="s">
        <v>625</v>
      </c>
      <c r="Y44" s="9">
        <v>0</v>
      </c>
      <c r="Z44" s="9"/>
      <c r="AA44" s="109" t="s">
        <v>640</v>
      </c>
      <c r="AB44" s="109" t="s">
        <v>646</v>
      </c>
      <c r="AC44" s="40" t="s">
        <v>723</v>
      </c>
      <c r="AD44" s="109" t="s">
        <v>637</v>
      </c>
      <c r="AE44" s="9">
        <v>0</v>
      </c>
      <c r="AF44" s="9"/>
      <c r="AG44" s="14" t="s">
        <v>1099</v>
      </c>
      <c r="AH44" s="109" t="s">
        <v>621</v>
      </c>
      <c r="AI44" s="40" t="s">
        <v>723</v>
      </c>
      <c r="AJ44" s="109" t="s">
        <v>637</v>
      </c>
      <c r="AK44" s="208" t="s">
        <v>624</v>
      </c>
      <c r="AL44" s="209"/>
      <c r="AM44" s="209"/>
      <c r="AN44" s="209"/>
      <c r="AO44" s="209"/>
      <c r="AP44" s="210"/>
      <c r="AQ44" s="9"/>
      <c r="AR44" s="9"/>
      <c r="AS44" s="14" t="s">
        <v>1146</v>
      </c>
      <c r="AT44" s="109" t="s">
        <v>640</v>
      </c>
      <c r="AU44" s="109" t="s">
        <v>646</v>
      </c>
      <c r="AV44" s="148" t="s">
        <v>642</v>
      </c>
      <c r="AW44" s="109" t="s">
        <v>625</v>
      </c>
      <c r="AX44" s="37" t="s">
        <v>1098</v>
      </c>
    </row>
    <row r="45" spans="1:50" s="4" customFormat="1" x14ac:dyDescent="0.25">
      <c r="A45" s="2">
        <v>547085</v>
      </c>
      <c r="B45" s="2" t="s">
        <v>472</v>
      </c>
      <c r="C45" s="2" t="s">
        <v>205</v>
      </c>
      <c r="D45" s="2">
        <v>613</v>
      </c>
      <c r="E45" s="2">
        <v>464</v>
      </c>
      <c r="F45" s="33" t="s">
        <v>621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149"/>
      <c r="AW45" s="2"/>
      <c r="AX45" s="2"/>
    </row>
    <row r="46" spans="1:50" s="10" customFormat="1" ht="114" customHeight="1" x14ac:dyDescent="0.25">
      <c r="A46" s="9">
        <v>508004</v>
      </c>
      <c r="B46" s="9" t="s">
        <v>35</v>
      </c>
      <c r="C46" s="9" t="s">
        <v>205</v>
      </c>
      <c r="D46" s="9">
        <v>232</v>
      </c>
      <c r="E46" s="9">
        <v>264</v>
      </c>
      <c r="F46" s="140" t="s">
        <v>621</v>
      </c>
      <c r="G46" s="9">
        <v>19070</v>
      </c>
      <c r="H46" s="9">
        <v>15387</v>
      </c>
      <c r="I46" s="140" t="s">
        <v>640</v>
      </c>
      <c r="J46" s="140" t="s">
        <v>646</v>
      </c>
      <c r="K46" s="140" t="s">
        <v>723</v>
      </c>
      <c r="L46" s="9"/>
      <c r="M46" s="9">
        <v>0</v>
      </c>
      <c r="N46" s="9">
        <v>0</v>
      </c>
      <c r="O46" s="140" t="s">
        <v>640</v>
      </c>
      <c r="P46" s="140" t="s">
        <v>646</v>
      </c>
      <c r="Q46" s="140" t="s">
        <v>723</v>
      </c>
      <c r="R46" s="9" t="s">
        <v>969</v>
      </c>
      <c r="S46" s="9">
        <v>2498</v>
      </c>
      <c r="T46" s="9">
        <v>0</v>
      </c>
      <c r="U46" s="140" t="s">
        <v>640</v>
      </c>
      <c r="V46" s="140" t="s">
        <v>646</v>
      </c>
      <c r="W46" s="14" t="s">
        <v>641</v>
      </c>
      <c r="X46" s="140" t="s">
        <v>625</v>
      </c>
      <c r="Y46" s="9">
        <v>0</v>
      </c>
      <c r="Z46" s="9"/>
      <c r="AA46" s="140" t="s">
        <v>640</v>
      </c>
      <c r="AB46" s="140" t="s">
        <v>646</v>
      </c>
      <c r="AC46" s="14" t="s">
        <v>723</v>
      </c>
      <c r="AD46" s="140" t="s">
        <v>637</v>
      </c>
      <c r="AE46" s="9">
        <v>2826</v>
      </c>
      <c r="AF46" s="9"/>
      <c r="AG46" s="14" t="s">
        <v>1136</v>
      </c>
      <c r="AH46" s="140" t="s">
        <v>621</v>
      </c>
      <c r="AI46" s="14" t="s">
        <v>1137</v>
      </c>
      <c r="AJ46" s="140" t="s">
        <v>625</v>
      </c>
      <c r="AK46" s="214" t="s">
        <v>624</v>
      </c>
      <c r="AL46" s="214"/>
      <c r="AM46" s="214"/>
      <c r="AN46" s="214"/>
      <c r="AO46" s="214"/>
      <c r="AP46" s="214"/>
      <c r="AQ46" s="9"/>
      <c r="AR46" s="9"/>
      <c r="AS46" s="14" t="s">
        <v>675</v>
      </c>
      <c r="AT46" s="140" t="s">
        <v>640</v>
      </c>
      <c r="AU46" s="140" t="s">
        <v>646</v>
      </c>
      <c r="AV46" s="148" t="s">
        <v>642</v>
      </c>
      <c r="AW46" s="140" t="s">
        <v>625</v>
      </c>
      <c r="AX46" s="9" t="s">
        <v>1138</v>
      </c>
    </row>
    <row r="47" spans="1:50" s="10" customFormat="1" ht="90" x14ac:dyDescent="0.25">
      <c r="A47" s="9">
        <v>560995</v>
      </c>
      <c r="B47" s="9" t="s">
        <v>547</v>
      </c>
      <c r="C47" s="9" t="s">
        <v>205</v>
      </c>
      <c r="D47" s="9">
        <v>65</v>
      </c>
      <c r="E47" s="9">
        <v>37</v>
      </c>
      <c r="F47" s="107" t="s">
        <v>621</v>
      </c>
      <c r="G47" s="9">
        <v>2893</v>
      </c>
      <c r="H47" s="9">
        <v>1626</v>
      </c>
      <c r="I47" s="107" t="s">
        <v>640</v>
      </c>
      <c r="J47" s="107" t="s">
        <v>646</v>
      </c>
      <c r="K47" s="107" t="s">
        <v>723</v>
      </c>
      <c r="L47" s="9"/>
      <c r="M47" s="9"/>
      <c r="N47" s="9"/>
      <c r="O47" s="107" t="s">
        <v>640</v>
      </c>
      <c r="P47" s="107" t="s">
        <v>646</v>
      </c>
      <c r="Q47" s="107" t="s">
        <v>705</v>
      </c>
      <c r="R47" s="9" t="s">
        <v>724</v>
      </c>
      <c r="S47" s="9">
        <v>1242</v>
      </c>
      <c r="T47" s="9">
        <v>0</v>
      </c>
      <c r="U47" s="107" t="s">
        <v>640</v>
      </c>
      <c r="V47" s="107" t="s">
        <v>646</v>
      </c>
      <c r="W47" s="14" t="s">
        <v>641</v>
      </c>
      <c r="X47" s="107" t="s">
        <v>625</v>
      </c>
      <c r="Y47" s="9">
        <v>4266</v>
      </c>
      <c r="Z47" s="9"/>
      <c r="AA47" s="107" t="s">
        <v>640</v>
      </c>
      <c r="AB47" s="107" t="s">
        <v>646</v>
      </c>
      <c r="AC47" s="40" t="s">
        <v>723</v>
      </c>
      <c r="AD47" s="108" t="s">
        <v>625</v>
      </c>
      <c r="AE47" s="9">
        <v>2266</v>
      </c>
      <c r="AF47" s="9"/>
      <c r="AG47" s="14" t="s">
        <v>1059</v>
      </c>
      <c r="AH47" s="107" t="s">
        <v>646</v>
      </c>
      <c r="AI47" s="40" t="s">
        <v>1058</v>
      </c>
      <c r="AJ47" s="108" t="s">
        <v>625</v>
      </c>
      <c r="AK47" s="214" t="s">
        <v>624</v>
      </c>
      <c r="AL47" s="214"/>
      <c r="AM47" s="214"/>
      <c r="AN47" s="214"/>
      <c r="AO47" s="214"/>
      <c r="AP47" s="214"/>
      <c r="AQ47" s="9"/>
      <c r="AR47" s="9"/>
      <c r="AS47" s="14" t="s">
        <v>719</v>
      </c>
      <c r="AT47" s="107" t="s">
        <v>640</v>
      </c>
      <c r="AU47" s="107" t="s">
        <v>646</v>
      </c>
      <c r="AV47" s="148" t="s">
        <v>642</v>
      </c>
      <c r="AW47" s="107" t="s">
        <v>625</v>
      </c>
      <c r="AX47" s="37" t="s">
        <v>1060</v>
      </c>
    </row>
    <row r="48" spans="1:50" s="10" customFormat="1" ht="61.5" customHeight="1" x14ac:dyDescent="0.25">
      <c r="A48" s="9">
        <v>547212</v>
      </c>
      <c r="B48" s="9" t="s">
        <v>443</v>
      </c>
      <c r="C48" s="9" t="s">
        <v>205</v>
      </c>
      <c r="D48" s="9">
        <v>445</v>
      </c>
      <c r="E48" s="9">
        <v>410</v>
      </c>
      <c r="F48" s="180" t="s">
        <v>621</v>
      </c>
      <c r="G48" s="9">
        <v>101925</v>
      </c>
      <c r="H48" s="9">
        <v>97159</v>
      </c>
      <c r="I48" s="180" t="s">
        <v>640</v>
      </c>
      <c r="J48" s="180" t="s">
        <v>646</v>
      </c>
      <c r="K48" s="180" t="s">
        <v>723</v>
      </c>
      <c r="L48" s="9"/>
      <c r="M48" s="9">
        <v>39741</v>
      </c>
      <c r="N48" s="9">
        <v>37424</v>
      </c>
      <c r="O48" s="180" t="s">
        <v>640</v>
      </c>
      <c r="P48" s="180" t="s">
        <v>646</v>
      </c>
      <c r="Q48" s="180" t="s">
        <v>723</v>
      </c>
      <c r="R48" s="9"/>
      <c r="S48" s="9">
        <v>5163</v>
      </c>
      <c r="T48" s="9">
        <v>817</v>
      </c>
      <c r="U48" s="180" t="s">
        <v>640</v>
      </c>
      <c r="V48" s="180" t="s">
        <v>646</v>
      </c>
      <c r="W48" s="14" t="s">
        <v>641</v>
      </c>
      <c r="X48" s="180" t="s">
        <v>625</v>
      </c>
      <c r="Y48" s="9">
        <v>0</v>
      </c>
      <c r="Z48" s="9"/>
      <c r="AA48" s="180" t="s">
        <v>640</v>
      </c>
      <c r="AB48" s="180" t="s">
        <v>646</v>
      </c>
      <c r="AC48" s="14" t="s">
        <v>723</v>
      </c>
      <c r="AD48" s="180" t="s">
        <v>637</v>
      </c>
      <c r="AE48" s="9">
        <v>8727</v>
      </c>
      <c r="AF48" s="9"/>
      <c r="AG48" s="14" t="s">
        <v>1321</v>
      </c>
      <c r="AH48" s="180" t="s">
        <v>646</v>
      </c>
      <c r="AI48" s="14" t="s">
        <v>723</v>
      </c>
      <c r="AJ48" s="180" t="s">
        <v>625</v>
      </c>
      <c r="AK48" s="11">
        <v>7515</v>
      </c>
      <c r="AL48" s="11">
        <v>0</v>
      </c>
      <c r="AM48" s="180" t="s">
        <v>640</v>
      </c>
      <c r="AN48" s="180" t="s">
        <v>646</v>
      </c>
      <c r="AO48" s="180" t="s">
        <v>723</v>
      </c>
      <c r="AP48" s="180" t="s">
        <v>625</v>
      </c>
      <c r="AQ48" s="9"/>
      <c r="AR48" s="9"/>
      <c r="AS48" s="14" t="s">
        <v>719</v>
      </c>
      <c r="AT48" s="180" t="s">
        <v>640</v>
      </c>
      <c r="AU48" s="180" t="s">
        <v>646</v>
      </c>
      <c r="AV48" s="180" t="s">
        <v>642</v>
      </c>
      <c r="AW48" s="180" t="s">
        <v>625</v>
      </c>
      <c r="AX48" s="9"/>
    </row>
    <row r="49" spans="1:50" s="4" customFormat="1" x14ac:dyDescent="0.25">
      <c r="A49" s="2">
        <v>547221</v>
      </c>
      <c r="B49" s="2" t="s">
        <v>444</v>
      </c>
      <c r="C49" s="2" t="s">
        <v>205</v>
      </c>
      <c r="D49" s="2">
        <v>873</v>
      </c>
      <c r="E49" s="2">
        <v>508</v>
      </c>
      <c r="F49" s="33" t="s">
        <v>621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149"/>
      <c r="AW49" s="2"/>
      <c r="AX49" s="2"/>
    </row>
    <row r="50" spans="1:50" s="4" customFormat="1" x14ac:dyDescent="0.25">
      <c r="A50" s="2">
        <v>547239</v>
      </c>
      <c r="B50" s="2" t="s">
        <v>445</v>
      </c>
      <c r="C50" s="2" t="s">
        <v>205</v>
      </c>
      <c r="D50" s="2">
        <v>1448</v>
      </c>
      <c r="E50" s="2">
        <v>549</v>
      </c>
      <c r="F50" s="33" t="s">
        <v>621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149"/>
      <c r="AW50" s="2"/>
      <c r="AX50" s="2"/>
    </row>
    <row r="51" spans="1:50" s="4" customFormat="1" x14ac:dyDescent="0.25">
      <c r="A51" s="2">
        <v>508152</v>
      </c>
      <c r="B51" s="2" t="s">
        <v>20</v>
      </c>
      <c r="C51" s="2" t="s">
        <v>205</v>
      </c>
      <c r="D51" s="2">
        <v>560</v>
      </c>
      <c r="E51" s="2">
        <v>448</v>
      </c>
      <c r="F51" s="33" t="s">
        <v>621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149"/>
      <c r="AW51" s="2"/>
      <c r="AX51" s="2"/>
    </row>
    <row r="52" spans="1:50" s="10" customFormat="1" ht="105" x14ac:dyDescent="0.25">
      <c r="A52" s="9">
        <v>561029</v>
      </c>
      <c r="B52" s="9" t="s">
        <v>535</v>
      </c>
      <c r="C52" s="9" t="s">
        <v>205</v>
      </c>
      <c r="D52" s="9">
        <v>132</v>
      </c>
      <c r="E52" s="9">
        <v>145</v>
      </c>
      <c r="F52" s="109" t="s">
        <v>621</v>
      </c>
      <c r="G52" s="9">
        <v>2136</v>
      </c>
      <c r="H52" s="9">
        <v>0</v>
      </c>
      <c r="I52" s="109" t="s">
        <v>640</v>
      </c>
      <c r="J52" s="109" t="s">
        <v>646</v>
      </c>
      <c r="K52" s="109" t="s">
        <v>723</v>
      </c>
      <c r="L52" s="9"/>
      <c r="M52" s="9">
        <v>6466</v>
      </c>
      <c r="N52" s="9">
        <v>5099</v>
      </c>
      <c r="O52" s="109" t="s">
        <v>640</v>
      </c>
      <c r="P52" s="109" t="s">
        <v>646</v>
      </c>
      <c r="Q52" s="43" t="s">
        <v>723</v>
      </c>
      <c r="R52" s="9"/>
      <c r="S52" s="9">
        <v>2967</v>
      </c>
      <c r="T52" s="9">
        <v>125</v>
      </c>
      <c r="U52" s="109" t="s">
        <v>640</v>
      </c>
      <c r="V52" s="109" t="s">
        <v>646</v>
      </c>
      <c r="W52" s="14" t="s">
        <v>641</v>
      </c>
      <c r="X52" s="109" t="s">
        <v>625</v>
      </c>
      <c r="Y52" s="9">
        <v>3611</v>
      </c>
      <c r="Z52" s="9"/>
      <c r="AA52" s="109" t="s">
        <v>640</v>
      </c>
      <c r="AB52" s="109" t="s">
        <v>646</v>
      </c>
      <c r="AC52" s="14" t="s">
        <v>723</v>
      </c>
      <c r="AD52" s="110" t="s">
        <v>625</v>
      </c>
      <c r="AE52" s="9">
        <v>7785</v>
      </c>
      <c r="AF52" s="9"/>
      <c r="AG52" s="14" t="s">
        <v>1097</v>
      </c>
      <c r="AH52" s="109" t="s">
        <v>621</v>
      </c>
      <c r="AI52" s="14" t="s">
        <v>723</v>
      </c>
      <c r="AJ52" s="110" t="s">
        <v>625</v>
      </c>
      <c r="AK52" s="208" t="s">
        <v>624</v>
      </c>
      <c r="AL52" s="209"/>
      <c r="AM52" s="209"/>
      <c r="AN52" s="209"/>
      <c r="AO52" s="209"/>
      <c r="AP52" s="210"/>
      <c r="AQ52" s="9"/>
      <c r="AR52" s="9"/>
      <c r="AS52" s="14" t="s">
        <v>675</v>
      </c>
      <c r="AT52" s="109" t="s">
        <v>640</v>
      </c>
      <c r="AU52" s="109" t="s">
        <v>646</v>
      </c>
      <c r="AV52" s="148" t="s">
        <v>642</v>
      </c>
      <c r="AW52" s="109" t="s">
        <v>625</v>
      </c>
      <c r="AX52" s="9" t="s">
        <v>920</v>
      </c>
    </row>
    <row r="53" spans="1:50" s="10" customFormat="1" ht="45" x14ac:dyDescent="0.25">
      <c r="A53" s="9">
        <v>507644</v>
      </c>
      <c r="B53" s="9" t="s">
        <v>17</v>
      </c>
      <c r="C53" s="9" t="s">
        <v>205</v>
      </c>
      <c r="D53" s="9">
        <v>67</v>
      </c>
      <c r="E53" s="9">
        <v>41</v>
      </c>
      <c r="F53" s="63"/>
      <c r="G53" s="9">
        <v>664</v>
      </c>
      <c r="H53" s="9">
        <v>304</v>
      </c>
      <c r="I53" s="63" t="s">
        <v>640</v>
      </c>
      <c r="J53" s="63" t="s">
        <v>646</v>
      </c>
      <c r="K53" s="63" t="s">
        <v>723</v>
      </c>
      <c r="L53" s="9"/>
      <c r="M53" s="9"/>
      <c r="N53" s="9"/>
      <c r="O53" s="63" t="s">
        <v>640</v>
      </c>
      <c r="P53" s="63" t="s">
        <v>646</v>
      </c>
      <c r="Q53" s="63" t="s">
        <v>705</v>
      </c>
      <c r="R53" s="9" t="s">
        <v>720</v>
      </c>
      <c r="S53" s="9">
        <v>1127</v>
      </c>
      <c r="T53" s="9">
        <f>93+107+68+75+75+127</f>
        <v>545</v>
      </c>
      <c r="U53" s="63" t="s">
        <v>640</v>
      </c>
      <c r="V53" s="63" t="s">
        <v>646</v>
      </c>
      <c r="W53" s="14" t="s">
        <v>641</v>
      </c>
      <c r="X53" s="63" t="s">
        <v>625</v>
      </c>
      <c r="Y53" s="9">
        <v>0</v>
      </c>
      <c r="Z53" s="9"/>
      <c r="AA53" s="63" t="s">
        <v>640</v>
      </c>
      <c r="AB53" s="63" t="s">
        <v>646</v>
      </c>
      <c r="AC53" s="14" t="s">
        <v>723</v>
      </c>
      <c r="AD53" s="41" t="s">
        <v>637</v>
      </c>
      <c r="AE53" s="9">
        <v>1477</v>
      </c>
      <c r="AF53" s="9"/>
      <c r="AG53" s="63" t="s">
        <v>640</v>
      </c>
      <c r="AH53" s="63" t="s">
        <v>646</v>
      </c>
      <c r="AI53" s="14" t="s">
        <v>723</v>
      </c>
      <c r="AJ53" s="63" t="s">
        <v>625</v>
      </c>
      <c r="AK53" s="208" t="s">
        <v>624</v>
      </c>
      <c r="AL53" s="209"/>
      <c r="AM53" s="209"/>
      <c r="AN53" s="209"/>
      <c r="AO53" s="209"/>
      <c r="AP53" s="210"/>
      <c r="AQ53" s="9"/>
      <c r="AR53" s="9"/>
      <c r="AS53" s="14" t="s">
        <v>719</v>
      </c>
      <c r="AT53" s="63" t="s">
        <v>640</v>
      </c>
      <c r="AU53" s="63" t="s">
        <v>646</v>
      </c>
      <c r="AV53" s="148" t="s">
        <v>642</v>
      </c>
      <c r="AW53" s="63" t="s">
        <v>625</v>
      </c>
      <c r="AX53" s="9" t="s">
        <v>747</v>
      </c>
    </row>
    <row r="54" spans="1:50" s="10" customFormat="1" ht="180" x14ac:dyDescent="0.25">
      <c r="A54" s="9">
        <v>562599</v>
      </c>
      <c r="B54" s="9" t="s">
        <v>540</v>
      </c>
      <c r="C54" s="9" t="s">
        <v>205</v>
      </c>
      <c r="D54" s="9">
        <v>228</v>
      </c>
      <c r="E54" s="9">
        <v>260</v>
      </c>
      <c r="F54" s="135" t="s">
        <v>621</v>
      </c>
      <c r="G54" s="9">
        <v>4505</v>
      </c>
      <c r="H54" s="9">
        <v>1218</v>
      </c>
      <c r="I54" s="14" t="s">
        <v>1118</v>
      </c>
      <c r="J54" s="135" t="s">
        <v>646</v>
      </c>
      <c r="K54" s="14" t="s">
        <v>1061</v>
      </c>
      <c r="L54" s="9"/>
      <c r="M54" s="9">
        <v>10767</v>
      </c>
      <c r="N54" s="9">
        <v>10191</v>
      </c>
      <c r="O54" s="14" t="s">
        <v>1118</v>
      </c>
      <c r="P54" s="135" t="s">
        <v>646</v>
      </c>
      <c r="Q54" s="14" t="s">
        <v>1061</v>
      </c>
      <c r="R54" s="9"/>
      <c r="S54" s="9">
        <v>3291</v>
      </c>
      <c r="T54" s="9">
        <v>245</v>
      </c>
      <c r="U54" s="14" t="s">
        <v>1116</v>
      </c>
      <c r="V54" s="135" t="s">
        <v>646</v>
      </c>
      <c r="W54" s="14" t="s">
        <v>993</v>
      </c>
      <c r="X54" s="135" t="s">
        <v>625</v>
      </c>
      <c r="Y54" s="9">
        <v>7248</v>
      </c>
      <c r="Z54" s="9"/>
      <c r="AA54" s="14" t="s">
        <v>1116</v>
      </c>
      <c r="AB54" s="135" t="s">
        <v>646</v>
      </c>
      <c r="AC54" s="40" t="s">
        <v>723</v>
      </c>
      <c r="AD54" s="14" t="s">
        <v>1117</v>
      </c>
      <c r="AE54" s="9">
        <v>2656</v>
      </c>
      <c r="AF54" s="9"/>
      <c r="AG54" s="14" t="s">
        <v>1116</v>
      </c>
      <c r="AH54" s="135" t="s">
        <v>646</v>
      </c>
      <c r="AI54" s="40" t="s">
        <v>723</v>
      </c>
      <c r="AJ54" s="135" t="s">
        <v>625</v>
      </c>
      <c r="AK54" s="208" t="s">
        <v>624</v>
      </c>
      <c r="AL54" s="209"/>
      <c r="AM54" s="209"/>
      <c r="AN54" s="209"/>
      <c r="AO54" s="209"/>
      <c r="AP54" s="210"/>
      <c r="AQ54" s="9"/>
      <c r="AR54" s="9"/>
      <c r="AS54" s="14" t="s">
        <v>1146</v>
      </c>
      <c r="AT54" s="135" t="s">
        <v>640</v>
      </c>
      <c r="AU54" s="135" t="s">
        <v>646</v>
      </c>
      <c r="AV54" s="148" t="s">
        <v>642</v>
      </c>
      <c r="AW54" s="135" t="s">
        <v>625</v>
      </c>
      <c r="AX54" s="37" t="s">
        <v>1119</v>
      </c>
    </row>
    <row r="55" spans="1:50" s="10" customFormat="1" ht="72" customHeight="1" x14ac:dyDescent="0.25">
      <c r="A55" s="9">
        <v>561037</v>
      </c>
      <c r="B55" s="9" t="s">
        <v>530</v>
      </c>
      <c r="C55" s="9" t="s">
        <v>205</v>
      </c>
      <c r="D55" s="9">
        <v>86</v>
      </c>
      <c r="E55" s="9">
        <v>65</v>
      </c>
      <c r="F55" s="107" t="s">
        <v>621</v>
      </c>
      <c r="G55" s="9">
        <f>1126+185+1035+566+623+623</f>
        <v>4158</v>
      </c>
      <c r="H55" s="9">
        <v>3569</v>
      </c>
      <c r="I55" s="107" t="s">
        <v>640</v>
      </c>
      <c r="J55" s="107" t="s">
        <v>646</v>
      </c>
      <c r="K55" s="107" t="s">
        <v>723</v>
      </c>
      <c r="L55" s="9"/>
      <c r="M55" s="9"/>
      <c r="N55" s="9"/>
      <c r="O55" s="107" t="s">
        <v>640</v>
      </c>
      <c r="P55" s="107" t="s">
        <v>646</v>
      </c>
      <c r="Q55" s="107" t="s">
        <v>705</v>
      </c>
      <c r="R55" s="9" t="s">
        <v>720</v>
      </c>
      <c r="S55" s="9">
        <v>450</v>
      </c>
      <c r="T55" s="9">
        <v>0</v>
      </c>
      <c r="U55" s="107" t="s">
        <v>640</v>
      </c>
      <c r="V55" s="107" t="s">
        <v>646</v>
      </c>
      <c r="W55" s="14" t="s">
        <v>641</v>
      </c>
      <c r="X55" s="107" t="s">
        <v>625</v>
      </c>
      <c r="Y55" s="9">
        <v>2524</v>
      </c>
      <c r="Z55" s="9"/>
      <c r="AA55" s="107" t="s">
        <v>640</v>
      </c>
      <c r="AB55" s="107" t="s">
        <v>646</v>
      </c>
      <c r="AC55" s="107" t="s">
        <v>723</v>
      </c>
      <c r="AD55" s="14" t="s">
        <v>800</v>
      </c>
      <c r="AE55" s="9">
        <v>4738</v>
      </c>
      <c r="AF55" s="9"/>
      <c r="AG55" s="14" t="s">
        <v>799</v>
      </c>
      <c r="AH55" s="107" t="s">
        <v>621</v>
      </c>
      <c r="AI55" s="14" t="s">
        <v>841</v>
      </c>
      <c r="AJ55" s="107" t="s">
        <v>625</v>
      </c>
      <c r="AK55" s="208" t="s">
        <v>624</v>
      </c>
      <c r="AL55" s="209"/>
      <c r="AM55" s="209"/>
      <c r="AN55" s="209"/>
      <c r="AO55" s="209"/>
      <c r="AP55" s="210"/>
      <c r="AQ55" s="9"/>
      <c r="AR55" s="9"/>
      <c r="AS55" s="14" t="s">
        <v>675</v>
      </c>
      <c r="AT55" s="107" t="s">
        <v>640</v>
      </c>
      <c r="AU55" s="107" t="s">
        <v>646</v>
      </c>
      <c r="AV55" s="148" t="s">
        <v>642</v>
      </c>
      <c r="AW55" s="107" t="s">
        <v>625</v>
      </c>
      <c r="AX55" s="9"/>
    </row>
    <row r="56" spans="1:50" s="10" customFormat="1" ht="180" x14ac:dyDescent="0.25">
      <c r="A56" s="9">
        <v>507652</v>
      </c>
      <c r="B56" s="9" t="s">
        <v>18</v>
      </c>
      <c r="C56" s="9" t="s">
        <v>205</v>
      </c>
      <c r="D56" s="9">
        <v>88</v>
      </c>
      <c r="E56" s="9">
        <v>68</v>
      </c>
      <c r="F56" s="107" t="s">
        <v>621</v>
      </c>
      <c r="G56" s="9">
        <v>1601</v>
      </c>
      <c r="H56" s="9">
        <v>1280</v>
      </c>
      <c r="I56" s="14" t="s">
        <v>1118</v>
      </c>
      <c r="J56" s="107" t="s">
        <v>646</v>
      </c>
      <c r="K56" s="14" t="s">
        <v>1061</v>
      </c>
      <c r="L56" s="9" t="s">
        <v>1062</v>
      </c>
      <c r="M56" s="9"/>
      <c r="N56" s="9"/>
      <c r="O56" s="107" t="s">
        <v>640</v>
      </c>
      <c r="P56" s="107" t="s">
        <v>646</v>
      </c>
      <c r="Q56" s="107" t="s">
        <v>705</v>
      </c>
      <c r="R56" s="9" t="s">
        <v>720</v>
      </c>
      <c r="S56" s="9">
        <v>1187</v>
      </c>
      <c r="T56" s="9">
        <v>604</v>
      </c>
      <c r="U56" s="107" t="s">
        <v>640</v>
      </c>
      <c r="V56" s="107" t="s">
        <v>646</v>
      </c>
      <c r="W56" s="14" t="s">
        <v>641</v>
      </c>
      <c r="X56" s="107" t="s">
        <v>625</v>
      </c>
      <c r="Y56" s="9">
        <v>4363</v>
      </c>
      <c r="Z56" s="9"/>
      <c r="AA56" s="107" t="s">
        <v>640</v>
      </c>
      <c r="AB56" s="107" t="s">
        <v>646</v>
      </c>
      <c r="AC56" s="14" t="s">
        <v>723</v>
      </c>
      <c r="AD56" s="108" t="s">
        <v>625</v>
      </c>
      <c r="AE56" s="9">
        <v>2560</v>
      </c>
      <c r="AF56" s="9"/>
      <c r="AG56" s="14" t="s">
        <v>1064</v>
      </c>
      <c r="AH56" s="107" t="s">
        <v>646</v>
      </c>
      <c r="AI56" s="40" t="s">
        <v>1063</v>
      </c>
      <c r="AJ56" s="107" t="s">
        <v>625</v>
      </c>
      <c r="AK56" s="208" t="s">
        <v>624</v>
      </c>
      <c r="AL56" s="209"/>
      <c r="AM56" s="209"/>
      <c r="AN56" s="209"/>
      <c r="AO56" s="209"/>
      <c r="AP56" s="210"/>
      <c r="AQ56" s="9"/>
      <c r="AR56" s="9"/>
      <c r="AS56" s="14" t="s">
        <v>765</v>
      </c>
      <c r="AT56" s="107" t="s">
        <v>640</v>
      </c>
      <c r="AU56" s="107" t="s">
        <v>646</v>
      </c>
      <c r="AV56" s="148" t="s">
        <v>642</v>
      </c>
      <c r="AW56" s="107" t="s">
        <v>625</v>
      </c>
      <c r="AX56" s="9" t="s">
        <v>766</v>
      </c>
    </row>
    <row r="57" spans="1:50" s="10" customFormat="1" ht="30" x14ac:dyDescent="0.25">
      <c r="A57" s="9">
        <v>598640</v>
      </c>
      <c r="B57" s="9" t="s">
        <v>601</v>
      </c>
      <c r="C57" s="9" t="s">
        <v>205</v>
      </c>
      <c r="D57" s="9">
        <v>43</v>
      </c>
      <c r="E57" s="9">
        <v>10</v>
      </c>
      <c r="F57" s="65"/>
      <c r="G57" s="9">
        <v>3233</v>
      </c>
      <c r="H57" s="9">
        <v>3056</v>
      </c>
      <c r="I57" s="65" t="s">
        <v>640</v>
      </c>
      <c r="J57" s="65" t="s">
        <v>646</v>
      </c>
      <c r="K57" s="65" t="s">
        <v>723</v>
      </c>
      <c r="L57" s="37" t="s">
        <v>691</v>
      </c>
      <c r="M57" s="9"/>
      <c r="N57" s="9"/>
      <c r="O57" s="65" t="s">
        <v>640</v>
      </c>
      <c r="P57" s="65" t="s">
        <v>646</v>
      </c>
      <c r="Q57" s="65" t="s">
        <v>705</v>
      </c>
      <c r="R57" s="9" t="s">
        <v>720</v>
      </c>
      <c r="S57" s="9">
        <v>547</v>
      </c>
      <c r="T57" s="9">
        <v>118</v>
      </c>
      <c r="U57" s="65" t="s">
        <v>640</v>
      </c>
      <c r="V57" s="65" t="s">
        <v>646</v>
      </c>
      <c r="W57" s="14" t="s">
        <v>641</v>
      </c>
      <c r="X57" s="65" t="s">
        <v>625</v>
      </c>
      <c r="Y57" s="9">
        <v>0</v>
      </c>
      <c r="Z57" s="9"/>
      <c r="AA57" s="65" t="s">
        <v>640</v>
      </c>
      <c r="AB57" s="65" t="s">
        <v>646</v>
      </c>
      <c r="AC57" s="14" t="s">
        <v>685</v>
      </c>
      <c r="AD57" s="14" t="s">
        <v>684</v>
      </c>
      <c r="AE57" s="9">
        <v>0</v>
      </c>
      <c r="AF57" s="9"/>
      <c r="AG57" s="65" t="s">
        <v>640</v>
      </c>
      <c r="AH57" s="65" t="s">
        <v>646</v>
      </c>
      <c r="AI57" s="14" t="s">
        <v>685</v>
      </c>
      <c r="AJ57" s="14" t="s">
        <v>684</v>
      </c>
      <c r="AK57" s="208" t="s">
        <v>624</v>
      </c>
      <c r="AL57" s="209"/>
      <c r="AM57" s="209"/>
      <c r="AN57" s="209"/>
      <c r="AO57" s="209"/>
      <c r="AP57" s="210"/>
      <c r="AQ57" s="9"/>
      <c r="AR57" s="9"/>
      <c r="AS57" s="9"/>
      <c r="AT57" s="9"/>
      <c r="AU57" s="9"/>
      <c r="AV57" s="148"/>
      <c r="AW57" s="9"/>
      <c r="AX57" s="9" t="s">
        <v>725</v>
      </c>
    </row>
    <row r="58" spans="1:50" s="10" customFormat="1" ht="105" x14ac:dyDescent="0.25">
      <c r="A58" s="9">
        <v>562629</v>
      </c>
      <c r="B58" s="9" t="s">
        <v>534</v>
      </c>
      <c r="C58" s="9" t="s">
        <v>205</v>
      </c>
      <c r="D58" s="9">
        <v>116</v>
      </c>
      <c r="E58" s="9">
        <v>124</v>
      </c>
      <c r="F58" s="107" t="s">
        <v>621</v>
      </c>
      <c r="G58" s="9">
        <v>3682</v>
      </c>
      <c r="H58" s="9">
        <v>1415</v>
      </c>
      <c r="I58" s="107" t="s">
        <v>640</v>
      </c>
      <c r="J58" s="107" t="s">
        <v>646</v>
      </c>
      <c r="K58" s="107" t="s">
        <v>723</v>
      </c>
      <c r="L58" s="9"/>
      <c r="M58" s="9"/>
      <c r="N58" s="9"/>
      <c r="O58" s="107" t="s">
        <v>640</v>
      </c>
      <c r="P58" s="107" t="s">
        <v>646</v>
      </c>
      <c r="Q58" s="107" t="s">
        <v>705</v>
      </c>
      <c r="R58" s="9" t="s">
        <v>720</v>
      </c>
      <c r="S58" s="9">
        <v>2292</v>
      </c>
      <c r="T58" s="9">
        <v>0</v>
      </c>
      <c r="U58" s="107" t="s">
        <v>640</v>
      </c>
      <c r="V58" s="107" t="s">
        <v>646</v>
      </c>
      <c r="W58" s="14" t="s">
        <v>641</v>
      </c>
      <c r="X58" s="107" t="s">
        <v>625</v>
      </c>
      <c r="Y58" s="9">
        <v>0</v>
      </c>
      <c r="Z58" s="9"/>
      <c r="AA58" s="107" t="s">
        <v>640</v>
      </c>
      <c r="AB58" s="107" t="s">
        <v>646</v>
      </c>
      <c r="AC58" s="14" t="s">
        <v>685</v>
      </c>
      <c r="AD58" s="14" t="s">
        <v>684</v>
      </c>
      <c r="AE58" s="9">
        <v>1600</v>
      </c>
      <c r="AF58" s="9"/>
      <c r="AG58" s="14" t="s">
        <v>1074</v>
      </c>
      <c r="AH58" s="107" t="s">
        <v>646</v>
      </c>
      <c r="AI58" s="40" t="s">
        <v>1073</v>
      </c>
      <c r="AJ58" s="107" t="s">
        <v>625</v>
      </c>
      <c r="AK58" s="208" t="s">
        <v>624</v>
      </c>
      <c r="AL58" s="209"/>
      <c r="AM58" s="209"/>
      <c r="AN58" s="209"/>
      <c r="AO58" s="209"/>
      <c r="AP58" s="210"/>
      <c r="AQ58" s="9"/>
      <c r="AR58" s="9"/>
      <c r="AS58" s="14" t="s">
        <v>675</v>
      </c>
      <c r="AT58" s="107" t="s">
        <v>640</v>
      </c>
      <c r="AU58" s="107" t="s">
        <v>646</v>
      </c>
      <c r="AV58" s="148" t="s">
        <v>642</v>
      </c>
      <c r="AW58" s="107" t="s">
        <v>625</v>
      </c>
      <c r="AX58" s="9" t="s">
        <v>1075</v>
      </c>
    </row>
    <row r="59" spans="1:50" s="10" customFormat="1" ht="75" x14ac:dyDescent="0.25">
      <c r="A59" s="9">
        <v>507695</v>
      </c>
      <c r="B59" s="9" t="s">
        <v>19</v>
      </c>
      <c r="C59" s="9" t="s">
        <v>205</v>
      </c>
      <c r="D59" s="9">
        <v>106</v>
      </c>
      <c r="E59" s="9">
        <v>99</v>
      </c>
      <c r="F59" s="63" t="s">
        <v>621</v>
      </c>
      <c r="G59" s="9">
        <v>7074</v>
      </c>
      <c r="H59" s="9">
        <v>6301</v>
      </c>
      <c r="I59" s="63" t="s">
        <v>640</v>
      </c>
      <c r="J59" s="63" t="s">
        <v>646</v>
      </c>
      <c r="K59" s="63" t="s">
        <v>723</v>
      </c>
      <c r="L59" s="9"/>
      <c r="M59" s="9">
        <v>1653</v>
      </c>
      <c r="N59" s="9">
        <v>1069</v>
      </c>
      <c r="O59" s="63" t="s">
        <v>640</v>
      </c>
      <c r="P59" s="63" t="s">
        <v>646</v>
      </c>
      <c r="Q59" s="63" t="s">
        <v>723</v>
      </c>
      <c r="R59" s="37" t="s">
        <v>839</v>
      </c>
      <c r="S59" s="9">
        <v>1714</v>
      </c>
      <c r="T59" s="9">
        <v>383</v>
      </c>
      <c r="U59" s="63" t="s">
        <v>640</v>
      </c>
      <c r="V59" s="63" t="s">
        <v>646</v>
      </c>
      <c r="W59" s="14" t="s">
        <v>641</v>
      </c>
      <c r="X59" s="63" t="s">
        <v>625</v>
      </c>
      <c r="Y59" s="9">
        <v>0</v>
      </c>
      <c r="Z59" s="9"/>
      <c r="AA59" s="63" t="s">
        <v>640</v>
      </c>
      <c r="AB59" s="63" t="s">
        <v>646</v>
      </c>
      <c r="AC59" s="40" t="s">
        <v>723</v>
      </c>
      <c r="AD59" s="41" t="s">
        <v>637</v>
      </c>
      <c r="AE59" s="9">
        <v>1727</v>
      </c>
      <c r="AF59" s="9"/>
      <c r="AG59" s="14" t="s">
        <v>840</v>
      </c>
      <c r="AH59" s="63" t="s">
        <v>621</v>
      </c>
      <c r="AI59" s="63" t="s">
        <v>841</v>
      </c>
      <c r="AJ59" s="63" t="s">
        <v>625</v>
      </c>
      <c r="AK59" s="208" t="s">
        <v>624</v>
      </c>
      <c r="AL59" s="209"/>
      <c r="AM59" s="209"/>
      <c r="AN59" s="209"/>
      <c r="AO59" s="209"/>
      <c r="AP59" s="210"/>
      <c r="AQ59" s="9"/>
      <c r="AR59" s="9"/>
      <c r="AS59" s="14" t="s">
        <v>719</v>
      </c>
      <c r="AT59" s="63" t="s">
        <v>640</v>
      </c>
      <c r="AU59" s="63" t="s">
        <v>646</v>
      </c>
      <c r="AV59" s="148" t="s">
        <v>642</v>
      </c>
      <c r="AW59" s="63" t="s">
        <v>625</v>
      </c>
      <c r="AX59" s="37" t="s">
        <v>842</v>
      </c>
    </row>
    <row r="60" spans="1:50" s="10" customFormat="1" ht="150" x14ac:dyDescent="0.25">
      <c r="A60" s="9">
        <v>547468</v>
      </c>
      <c r="B60" s="9" t="s">
        <v>522</v>
      </c>
      <c r="C60" s="9" t="s">
        <v>205</v>
      </c>
      <c r="D60" s="9">
        <v>259</v>
      </c>
      <c r="E60" s="9">
        <v>281</v>
      </c>
      <c r="F60" s="139"/>
      <c r="G60" s="9">
        <v>3089</v>
      </c>
      <c r="H60" s="9">
        <v>121</v>
      </c>
      <c r="I60" s="139" t="s">
        <v>640</v>
      </c>
      <c r="J60" s="139" t="s">
        <v>646</v>
      </c>
      <c r="K60" s="139" t="s">
        <v>723</v>
      </c>
      <c r="L60" s="37" t="s">
        <v>1123</v>
      </c>
      <c r="M60" s="9"/>
      <c r="N60" s="9"/>
      <c r="O60" s="139" t="s">
        <v>640</v>
      </c>
      <c r="P60" s="139" t="s">
        <v>646</v>
      </c>
      <c r="Q60" s="139" t="s">
        <v>705</v>
      </c>
      <c r="R60" s="9" t="s">
        <v>720</v>
      </c>
      <c r="S60" s="9">
        <v>3084</v>
      </c>
      <c r="T60" s="9">
        <v>283</v>
      </c>
      <c r="U60" s="139" t="s">
        <v>640</v>
      </c>
      <c r="V60" s="139" t="s">
        <v>646</v>
      </c>
      <c r="W60" s="14" t="s">
        <v>641</v>
      </c>
      <c r="X60" s="139" t="s">
        <v>625</v>
      </c>
      <c r="Y60" s="9">
        <v>8467</v>
      </c>
      <c r="Z60" s="9"/>
      <c r="AA60" s="14" t="s">
        <v>1124</v>
      </c>
      <c r="AB60" s="139" t="s">
        <v>646</v>
      </c>
      <c r="AC60" s="14" t="s">
        <v>723</v>
      </c>
      <c r="AD60" s="14" t="s">
        <v>1117</v>
      </c>
      <c r="AE60" s="9">
        <v>2330</v>
      </c>
      <c r="AF60" s="9"/>
      <c r="AG60" s="14" t="s">
        <v>1125</v>
      </c>
      <c r="AH60" s="139" t="s">
        <v>1006</v>
      </c>
      <c r="AI60" s="139" t="s">
        <v>723</v>
      </c>
      <c r="AJ60" s="139" t="s">
        <v>625</v>
      </c>
      <c r="AK60" s="208" t="s">
        <v>624</v>
      </c>
      <c r="AL60" s="209"/>
      <c r="AM60" s="209"/>
      <c r="AN60" s="209"/>
      <c r="AO60" s="209"/>
      <c r="AP60" s="210"/>
      <c r="AQ60" s="9"/>
      <c r="AR60" s="9"/>
      <c r="AS60" s="9"/>
      <c r="AT60" s="139" t="s">
        <v>640</v>
      </c>
      <c r="AU60" s="139" t="s">
        <v>646</v>
      </c>
      <c r="AV60" s="208" t="s">
        <v>647</v>
      </c>
      <c r="AW60" s="210"/>
      <c r="AX60" s="9" t="s">
        <v>1126</v>
      </c>
    </row>
    <row r="61" spans="1:50" s="10" customFormat="1" ht="135" x14ac:dyDescent="0.25">
      <c r="A61" s="9">
        <v>529761</v>
      </c>
      <c r="B61" s="9" t="s">
        <v>32</v>
      </c>
      <c r="C61" s="9" t="s">
        <v>205</v>
      </c>
      <c r="D61" s="9">
        <v>106</v>
      </c>
      <c r="E61" s="9">
        <v>100</v>
      </c>
      <c r="F61" s="107" t="s">
        <v>621</v>
      </c>
      <c r="G61" s="9">
        <v>2944</v>
      </c>
      <c r="H61" s="9">
        <v>1686</v>
      </c>
      <c r="I61" s="107" t="s">
        <v>640</v>
      </c>
      <c r="J61" s="107" t="s">
        <v>646</v>
      </c>
      <c r="K61" s="107" t="s">
        <v>723</v>
      </c>
      <c r="L61" s="9"/>
      <c r="M61" s="9">
        <v>13628</v>
      </c>
      <c r="N61" s="9">
        <v>13144</v>
      </c>
      <c r="O61" s="107" t="s">
        <v>640</v>
      </c>
      <c r="P61" s="107" t="s">
        <v>646</v>
      </c>
      <c r="Q61" s="107" t="s">
        <v>723</v>
      </c>
      <c r="R61" s="9"/>
      <c r="S61" s="9">
        <v>2211</v>
      </c>
      <c r="T61" s="9">
        <v>1838</v>
      </c>
      <c r="U61" s="107" t="s">
        <v>640</v>
      </c>
      <c r="V61" s="107" t="s">
        <v>646</v>
      </c>
      <c r="W61" s="14" t="s">
        <v>641</v>
      </c>
      <c r="X61" s="107" t="s">
        <v>625</v>
      </c>
      <c r="Y61" s="9">
        <v>4046</v>
      </c>
      <c r="Z61" s="9"/>
      <c r="AA61" s="14" t="s">
        <v>1068</v>
      </c>
      <c r="AB61" s="107" t="s">
        <v>621</v>
      </c>
      <c r="AC61" s="14" t="s">
        <v>1069</v>
      </c>
      <c r="AD61" s="108" t="s">
        <v>625</v>
      </c>
      <c r="AE61" s="9">
        <v>462</v>
      </c>
      <c r="AF61" s="9"/>
      <c r="AG61" s="14" t="s">
        <v>1068</v>
      </c>
      <c r="AH61" s="107" t="s">
        <v>621</v>
      </c>
      <c r="AI61" s="14" t="s">
        <v>1069</v>
      </c>
      <c r="AJ61" s="108" t="s">
        <v>625</v>
      </c>
      <c r="AK61" s="208" t="s">
        <v>624</v>
      </c>
      <c r="AL61" s="209"/>
      <c r="AM61" s="209"/>
      <c r="AN61" s="209"/>
      <c r="AO61" s="209"/>
      <c r="AP61" s="210"/>
      <c r="AQ61" s="9"/>
      <c r="AR61" s="9"/>
      <c r="AS61" s="9"/>
      <c r="AT61" s="107" t="s">
        <v>640</v>
      </c>
      <c r="AU61" s="107" t="s">
        <v>646</v>
      </c>
      <c r="AV61" s="208" t="s">
        <v>647</v>
      </c>
      <c r="AW61" s="210"/>
      <c r="AX61" s="37" t="s">
        <v>1070</v>
      </c>
    </row>
  </sheetData>
  <mergeCells count="45">
    <mergeCell ref="AC17:AD17"/>
    <mergeCell ref="AV15:AW15"/>
    <mergeCell ref="AK27:AP27"/>
    <mergeCell ref="AK34:AP34"/>
    <mergeCell ref="AK7:AP7"/>
    <mergeCell ref="AK20:AP20"/>
    <mergeCell ref="AK29:AP29"/>
    <mergeCell ref="AV29:AW29"/>
    <mergeCell ref="AK61:AP61"/>
    <mergeCell ref="AV61:AW61"/>
    <mergeCell ref="AV12:AW12"/>
    <mergeCell ref="AK57:AP57"/>
    <mergeCell ref="AK16:AP16"/>
    <mergeCell ref="AV16:AW16"/>
    <mergeCell ref="AV17:AW17"/>
    <mergeCell ref="AK17:AP17"/>
    <mergeCell ref="AK59:AP59"/>
    <mergeCell ref="AK26:AP26"/>
    <mergeCell ref="AK41:AP41"/>
    <mergeCell ref="AK58:AP58"/>
    <mergeCell ref="AK52:AP52"/>
    <mergeCell ref="AK56:AP56"/>
    <mergeCell ref="AK47:AP47"/>
    <mergeCell ref="AK60:AP60"/>
    <mergeCell ref="AK4:AP4"/>
    <mergeCell ref="AK24:AP24"/>
    <mergeCell ref="AK8:AP8"/>
    <mergeCell ref="AK37:AP37"/>
    <mergeCell ref="AK14:AP14"/>
    <mergeCell ref="AK12:AP12"/>
    <mergeCell ref="AK5:AP5"/>
    <mergeCell ref="AK36:AP36"/>
    <mergeCell ref="AK13:AP13"/>
    <mergeCell ref="AV60:AW60"/>
    <mergeCell ref="AK53:AP53"/>
    <mergeCell ref="AK15:AP15"/>
    <mergeCell ref="AK55:AP55"/>
    <mergeCell ref="AK39:AP39"/>
    <mergeCell ref="AK44:AP44"/>
    <mergeCell ref="AK21:AP21"/>
    <mergeCell ref="AK18:AP18"/>
    <mergeCell ref="AK54:AP54"/>
    <mergeCell ref="AK46:AP46"/>
    <mergeCell ref="AK43:AP43"/>
    <mergeCell ref="AK22:AP2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5DC7-68C6-41D7-BDFB-A5612261343F}">
  <dimension ref="A1:AX24"/>
  <sheetViews>
    <sheetView topLeftCell="AI1" zoomScale="70" zoomScaleNormal="70" workbookViewId="0">
      <pane ySplit="3" topLeftCell="A4" activePane="bottomLeft" state="frozen"/>
      <selection pane="bottomLeft" activeCell="A4" sqref="A4:AX18"/>
    </sheetView>
  </sheetViews>
  <sheetFormatPr defaultRowHeight="15" x14ac:dyDescent="0.25"/>
  <cols>
    <col min="2" max="2" width="19.42578125" bestFit="1" customWidth="1"/>
    <col min="3" max="3" width="10.710937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x14ac:dyDescent="0.25">
      <c r="A4" s="1">
        <v>545406</v>
      </c>
      <c r="B4" s="1" t="s">
        <v>282</v>
      </c>
      <c r="C4" s="1" t="s">
        <v>265</v>
      </c>
      <c r="D4" s="1">
        <v>1480</v>
      </c>
      <c r="E4" s="1">
        <v>552</v>
      </c>
      <c r="F4" s="22"/>
      <c r="G4" s="9"/>
      <c r="H4" s="9"/>
      <c r="I4" s="9"/>
      <c r="J4" s="9"/>
      <c r="K4" s="9"/>
      <c r="L4" s="21"/>
      <c r="M4" s="11"/>
      <c r="N4" s="11"/>
      <c r="O4" s="11"/>
      <c r="P4" s="11"/>
      <c r="Q4" s="21"/>
      <c r="R4" s="2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x14ac:dyDescent="0.25">
      <c r="A5" s="1">
        <v>545414</v>
      </c>
      <c r="B5" s="1" t="s">
        <v>283</v>
      </c>
      <c r="C5" s="1" t="s">
        <v>265</v>
      </c>
      <c r="D5" s="1">
        <v>823</v>
      </c>
      <c r="E5" s="1">
        <v>503</v>
      </c>
      <c r="F5" s="22" t="s">
        <v>621</v>
      </c>
      <c r="G5" s="9"/>
      <c r="H5" s="9"/>
      <c r="I5" s="9"/>
      <c r="J5" s="9"/>
      <c r="K5" s="9"/>
      <c r="L5" s="21"/>
      <c r="M5" s="11"/>
      <c r="N5" s="11"/>
      <c r="O5" s="11"/>
      <c r="P5" s="11"/>
      <c r="Q5" s="21"/>
      <c r="R5" s="21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5">
      <c r="A6" s="1">
        <v>545449</v>
      </c>
      <c r="B6" s="1" t="s">
        <v>286</v>
      </c>
      <c r="C6" s="1" t="s">
        <v>265</v>
      </c>
      <c r="D6" s="1">
        <v>581</v>
      </c>
      <c r="E6" s="1">
        <v>456</v>
      </c>
      <c r="F6" s="2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x14ac:dyDescent="0.25">
      <c r="A7" s="1">
        <v>545465</v>
      </c>
      <c r="B7" s="1" t="s">
        <v>288</v>
      </c>
      <c r="C7" s="1" t="s">
        <v>265</v>
      </c>
      <c r="D7" s="1">
        <v>1388</v>
      </c>
      <c r="E7" s="1">
        <v>545</v>
      </c>
      <c r="F7" s="22"/>
      <c r="G7" s="11"/>
      <c r="H7" s="11"/>
      <c r="I7" s="21"/>
      <c r="J7" s="21"/>
      <c r="K7" s="21"/>
      <c r="L7" s="21"/>
      <c r="M7" s="11"/>
      <c r="N7" s="9"/>
      <c r="O7" s="21"/>
      <c r="P7" s="21"/>
      <c r="Q7" s="21"/>
      <c r="R7" s="21"/>
      <c r="S7" s="11"/>
      <c r="T7" s="9"/>
      <c r="U7" s="21"/>
      <c r="V7" s="21"/>
      <c r="W7" s="21"/>
      <c r="X7" s="21"/>
      <c r="Y7" s="9"/>
      <c r="Z7" s="9"/>
      <c r="AA7" s="9"/>
      <c r="AB7" s="9"/>
      <c r="AC7" s="9"/>
      <c r="AD7" s="9"/>
      <c r="AE7" s="9"/>
      <c r="AF7" s="9"/>
      <c r="AG7" s="21"/>
      <c r="AH7" s="21"/>
      <c r="AI7" s="21"/>
      <c r="AJ7" s="21"/>
      <c r="AK7" s="9"/>
      <c r="AL7" s="9"/>
      <c r="AM7" s="9"/>
      <c r="AN7" s="9"/>
      <c r="AO7" s="9"/>
      <c r="AP7" s="9"/>
      <c r="AQ7" s="9"/>
      <c r="AR7" s="9"/>
      <c r="AS7" s="21"/>
      <c r="AT7" s="21"/>
      <c r="AU7" s="21"/>
      <c r="AV7" s="21"/>
      <c r="AW7" s="21"/>
      <c r="AX7" s="9"/>
    </row>
    <row r="8" spans="1:50" s="10" customFormat="1" x14ac:dyDescent="0.25">
      <c r="A8" s="1">
        <v>545503</v>
      </c>
      <c r="B8" s="1" t="s">
        <v>171</v>
      </c>
      <c r="C8" s="1" t="s">
        <v>265</v>
      </c>
      <c r="D8" s="1">
        <v>454</v>
      </c>
      <c r="E8" s="1">
        <v>415</v>
      </c>
      <c r="F8" s="22"/>
      <c r="G8" s="11"/>
      <c r="H8" s="11"/>
      <c r="I8" s="11"/>
      <c r="J8" s="11"/>
      <c r="K8" s="21"/>
      <c r="L8" s="21"/>
      <c r="M8" s="11"/>
      <c r="N8" s="11"/>
      <c r="O8" s="11"/>
      <c r="P8" s="11"/>
      <c r="Q8" s="21"/>
      <c r="R8" s="9"/>
      <c r="S8" s="11"/>
      <c r="T8" s="9"/>
      <c r="U8" s="9"/>
      <c r="V8" s="9"/>
      <c r="W8" s="21"/>
      <c r="X8" s="2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9"/>
    </row>
    <row r="9" spans="1:50" s="10" customFormat="1" x14ac:dyDescent="0.25">
      <c r="A9" s="1">
        <v>545562</v>
      </c>
      <c r="B9" s="1" t="s">
        <v>265</v>
      </c>
      <c r="C9" s="1" t="s">
        <v>265</v>
      </c>
      <c r="D9" s="1">
        <v>7241</v>
      </c>
      <c r="E9" s="1">
        <v>613</v>
      </c>
      <c r="F9" s="22" t="s">
        <v>621</v>
      </c>
      <c r="G9" s="11"/>
      <c r="H9" s="11"/>
      <c r="I9" s="11"/>
      <c r="J9" s="11"/>
      <c r="K9" s="21"/>
      <c r="L9" s="21"/>
      <c r="M9" s="11"/>
      <c r="N9" s="11"/>
      <c r="O9" s="11"/>
      <c r="P9" s="11"/>
      <c r="Q9" s="21"/>
      <c r="R9" s="9"/>
      <c r="S9" s="11"/>
      <c r="T9" s="9"/>
      <c r="U9" s="9"/>
      <c r="V9" s="9"/>
      <c r="W9" s="21"/>
      <c r="X9" s="2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21"/>
      <c r="AX9" s="9"/>
    </row>
    <row r="10" spans="1:50" s="10" customFormat="1" x14ac:dyDescent="0.25">
      <c r="A10" s="1">
        <v>545619</v>
      </c>
      <c r="B10" s="1" t="s">
        <v>269</v>
      </c>
      <c r="C10" s="1" t="s">
        <v>265</v>
      </c>
      <c r="D10" s="1">
        <v>1382</v>
      </c>
      <c r="E10" s="1">
        <v>543</v>
      </c>
      <c r="F10" s="22" t="s">
        <v>621</v>
      </c>
      <c r="G10" s="11"/>
      <c r="H10" s="11"/>
      <c r="I10" s="11"/>
      <c r="J10" s="11"/>
      <c r="K10" s="21"/>
      <c r="L10" s="21"/>
      <c r="M10" s="11"/>
      <c r="N10" s="11"/>
      <c r="O10" s="11"/>
      <c r="P10" s="11"/>
      <c r="Q10" s="21"/>
      <c r="R10" s="9"/>
      <c r="S10" s="11"/>
      <c r="T10" s="9"/>
      <c r="U10" s="9"/>
      <c r="V10" s="9"/>
      <c r="W10" s="21"/>
      <c r="X10" s="2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21"/>
      <c r="AX10" s="9"/>
    </row>
    <row r="11" spans="1:50" s="10" customFormat="1" x14ac:dyDescent="0.25">
      <c r="A11" s="1">
        <v>545643</v>
      </c>
      <c r="B11" s="1" t="s">
        <v>271</v>
      </c>
      <c r="C11" s="1" t="s">
        <v>265</v>
      </c>
      <c r="D11" s="1">
        <v>466</v>
      </c>
      <c r="E11" s="1">
        <v>420</v>
      </c>
      <c r="F11" s="22" t="s">
        <v>621</v>
      </c>
      <c r="G11" s="11"/>
      <c r="H11" s="11"/>
      <c r="I11" s="11"/>
      <c r="J11" s="11"/>
      <c r="K11" s="21"/>
      <c r="L11" s="21"/>
      <c r="M11" s="11"/>
      <c r="N11" s="11"/>
      <c r="O11" s="11"/>
      <c r="P11" s="11"/>
      <c r="Q11" s="21"/>
      <c r="R11" s="9"/>
      <c r="S11" s="11"/>
      <c r="T11" s="9"/>
      <c r="U11" s="9"/>
      <c r="V11" s="9"/>
      <c r="W11" s="21"/>
      <c r="X11" s="2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21"/>
      <c r="AX11" s="9"/>
    </row>
    <row r="12" spans="1:50" s="10" customFormat="1" x14ac:dyDescent="0.25">
      <c r="A12" s="1">
        <v>545660</v>
      </c>
      <c r="B12" s="1" t="s">
        <v>272</v>
      </c>
      <c r="C12" s="1" t="s">
        <v>265</v>
      </c>
      <c r="D12" s="1">
        <v>568</v>
      </c>
      <c r="E12" s="1">
        <v>451</v>
      </c>
      <c r="F12" s="22" t="s">
        <v>621</v>
      </c>
      <c r="G12" s="11"/>
      <c r="H12" s="11"/>
      <c r="I12" s="11"/>
      <c r="J12" s="11"/>
      <c r="K12" s="21"/>
      <c r="L12" s="21"/>
      <c r="M12" s="11"/>
      <c r="N12" s="11"/>
      <c r="O12" s="11"/>
      <c r="P12" s="11"/>
      <c r="Q12" s="21"/>
      <c r="R12" s="9"/>
      <c r="S12" s="11"/>
      <c r="T12" s="9"/>
      <c r="U12" s="9"/>
      <c r="V12" s="9"/>
      <c r="W12" s="21"/>
      <c r="X12" s="21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1"/>
      <c r="AX12" s="9"/>
    </row>
    <row r="13" spans="1:50" s="10" customFormat="1" ht="48" customHeight="1" x14ac:dyDescent="0.25">
      <c r="A13" s="9">
        <v>545694</v>
      </c>
      <c r="B13" s="9" t="s">
        <v>292</v>
      </c>
      <c r="C13" s="9" t="s">
        <v>265</v>
      </c>
      <c r="D13" s="9">
        <v>251</v>
      </c>
      <c r="E13" s="9">
        <v>277</v>
      </c>
      <c r="F13" s="140"/>
      <c r="G13" s="11"/>
      <c r="H13" s="11"/>
      <c r="I13" s="140" t="s">
        <v>640</v>
      </c>
      <c r="J13" s="140" t="s">
        <v>646</v>
      </c>
      <c r="K13" s="140" t="s">
        <v>705</v>
      </c>
      <c r="L13" s="140"/>
      <c r="M13" s="11"/>
      <c r="N13" s="11"/>
      <c r="O13" s="140" t="s">
        <v>640</v>
      </c>
      <c r="P13" s="140" t="s">
        <v>646</v>
      </c>
      <c r="Q13" s="140" t="s">
        <v>705</v>
      </c>
      <c r="R13" s="9"/>
      <c r="S13" s="11">
        <v>1302</v>
      </c>
      <c r="T13" s="9">
        <v>0</v>
      </c>
      <c r="U13" s="140" t="s">
        <v>640</v>
      </c>
      <c r="V13" s="140" t="s">
        <v>646</v>
      </c>
      <c r="W13" s="45" t="s">
        <v>641</v>
      </c>
      <c r="X13" s="140" t="s">
        <v>625</v>
      </c>
      <c r="Y13" s="9">
        <v>0</v>
      </c>
      <c r="Z13" s="9"/>
      <c r="AA13" s="140" t="s">
        <v>640</v>
      </c>
      <c r="AB13" s="140" t="s">
        <v>646</v>
      </c>
      <c r="AC13" s="14" t="s">
        <v>723</v>
      </c>
      <c r="AD13" s="141" t="s">
        <v>637</v>
      </c>
      <c r="AE13" s="9">
        <v>0</v>
      </c>
      <c r="AF13" s="9"/>
      <c r="AG13" s="140" t="s">
        <v>640</v>
      </c>
      <c r="AH13" s="140" t="s">
        <v>646</v>
      </c>
      <c r="AI13" s="14" t="s">
        <v>723</v>
      </c>
      <c r="AJ13" s="141" t="s">
        <v>637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1146</v>
      </c>
      <c r="AT13" s="140" t="s">
        <v>640</v>
      </c>
      <c r="AU13" s="140" t="s">
        <v>646</v>
      </c>
      <c r="AV13" s="140" t="s">
        <v>642</v>
      </c>
      <c r="AW13" s="140" t="s">
        <v>625</v>
      </c>
      <c r="AX13" s="9"/>
    </row>
    <row r="14" spans="1:50" s="10" customFormat="1" x14ac:dyDescent="0.25">
      <c r="A14" s="1">
        <v>545775</v>
      </c>
      <c r="B14" s="1" t="s">
        <v>195</v>
      </c>
      <c r="C14" s="1" t="s">
        <v>265</v>
      </c>
      <c r="D14" s="1">
        <v>447</v>
      </c>
      <c r="E14" s="1">
        <v>411</v>
      </c>
      <c r="F14" s="22"/>
      <c r="G14" s="11"/>
      <c r="H14" s="11"/>
      <c r="I14" s="11"/>
      <c r="J14" s="11"/>
      <c r="K14" s="21"/>
      <c r="L14" s="21"/>
      <c r="M14" s="11"/>
      <c r="N14" s="11"/>
      <c r="O14" s="11"/>
      <c r="P14" s="11"/>
      <c r="Q14" s="21"/>
      <c r="R14" s="9"/>
      <c r="S14" s="11"/>
      <c r="T14" s="9"/>
      <c r="U14" s="9"/>
      <c r="V14" s="9"/>
      <c r="W14" s="21"/>
      <c r="X14" s="2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21"/>
      <c r="AX14" s="9"/>
    </row>
    <row r="15" spans="1:50" s="4" customFormat="1" ht="75" x14ac:dyDescent="0.25">
      <c r="A15" s="2">
        <v>545805</v>
      </c>
      <c r="B15" s="2" t="s">
        <v>196</v>
      </c>
      <c r="C15" s="2" t="s">
        <v>265</v>
      </c>
      <c r="D15" s="2">
        <v>384</v>
      </c>
      <c r="E15" s="2">
        <v>380</v>
      </c>
      <c r="F15" s="167" t="s">
        <v>621</v>
      </c>
      <c r="G15" s="12">
        <v>10242</v>
      </c>
      <c r="H15" s="12">
        <v>6080</v>
      </c>
      <c r="I15" s="167" t="s">
        <v>640</v>
      </c>
      <c r="J15" s="167" t="s">
        <v>646</v>
      </c>
      <c r="K15" s="167" t="s">
        <v>723</v>
      </c>
      <c r="L15" s="167"/>
      <c r="M15" s="12">
        <v>14675</v>
      </c>
      <c r="N15" s="12">
        <v>13929</v>
      </c>
      <c r="O15" s="167" t="s">
        <v>640</v>
      </c>
      <c r="P15" s="167" t="s">
        <v>646</v>
      </c>
      <c r="Q15" s="167" t="s">
        <v>723</v>
      </c>
      <c r="R15" s="2"/>
      <c r="S15" s="12">
        <v>3800</v>
      </c>
      <c r="T15" s="2">
        <v>0</v>
      </c>
      <c r="U15" s="19" t="s">
        <v>1286</v>
      </c>
      <c r="V15" s="167" t="s">
        <v>646</v>
      </c>
      <c r="W15" s="19" t="s">
        <v>1285</v>
      </c>
      <c r="X15" s="167" t="s">
        <v>625</v>
      </c>
      <c r="Y15" s="2">
        <v>0</v>
      </c>
      <c r="Z15" s="2"/>
      <c r="AA15" s="167" t="s">
        <v>640</v>
      </c>
      <c r="AB15" s="167" t="s">
        <v>646</v>
      </c>
      <c r="AC15" s="19" t="s">
        <v>723</v>
      </c>
      <c r="AD15" s="30" t="s">
        <v>637</v>
      </c>
      <c r="AE15" s="2">
        <v>5274</v>
      </c>
      <c r="AF15" s="2"/>
      <c r="AG15" s="167" t="s">
        <v>640</v>
      </c>
      <c r="AH15" s="167" t="s">
        <v>646</v>
      </c>
      <c r="AI15" s="19" t="s">
        <v>723</v>
      </c>
      <c r="AJ15" s="30" t="s">
        <v>625</v>
      </c>
      <c r="AK15" s="211" t="s">
        <v>624</v>
      </c>
      <c r="AL15" s="212"/>
      <c r="AM15" s="212"/>
      <c r="AN15" s="212"/>
      <c r="AO15" s="212"/>
      <c r="AP15" s="213"/>
      <c r="AQ15" s="2"/>
      <c r="AR15" s="2"/>
      <c r="AS15" s="19" t="s">
        <v>1146</v>
      </c>
      <c r="AT15" s="167" t="s">
        <v>640</v>
      </c>
      <c r="AU15" s="167" t="s">
        <v>646</v>
      </c>
      <c r="AV15" s="167" t="s">
        <v>642</v>
      </c>
      <c r="AW15" s="167" t="s">
        <v>625</v>
      </c>
      <c r="AX15" s="2"/>
    </row>
    <row r="16" spans="1:50" s="10" customFormat="1" ht="49.5" customHeight="1" x14ac:dyDescent="0.25">
      <c r="A16" s="56">
        <v>551538</v>
      </c>
      <c r="B16" s="56" t="s">
        <v>402</v>
      </c>
      <c r="C16" s="56" t="s">
        <v>265</v>
      </c>
      <c r="D16" s="56">
        <v>430</v>
      </c>
      <c r="E16" s="56">
        <v>407</v>
      </c>
      <c r="F16" s="57"/>
      <c r="G16" s="11">
        <v>3607</v>
      </c>
      <c r="H16" s="11">
        <v>2358</v>
      </c>
      <c r="I16" s="180" t="s">
        <v>640</v>
      </c>
      <c r="J16" s="180" t="s">
        <v>646</v>
      </c>
      <c r="K16" s="180" t="s">
        <v>723</v>
      </c>
      <c r="L16" s="6" t="s">
        <v>1336</v>
      </c>
      <c r="M16" s="11">
        <v>7988</v>
      </c>
      <c r="N16" s="11">
        <v>7318</v>
      </c>
      <c r="O16" s="180" t="s">
        <v>640</v>
      </c>
      <c r="P16" s="180" t="s">
        <v>646</v>
      </c>
      <c r="Q16" s="180" t="s">
        <v>723</v>
      </c>
      <c r="R16" s="9"/>
      <c r="S16" s="11">
        <v>3225</v>
      </c>
      <c r="T16" s="9">
        <v>1409</v>
      </c>
      <c r="U16" s="180" t="s">
        <v>640</v>
      </c>
      <c r="V16" s="180" t="s">
        <v>646</v>
      </c>
      <c r="W16" s="45" t="s">
        <v>641</v>
      </c>
      <c r="X16" s="180" t="s">
        <v>625</v>
      </c>
      <c r="Y16" s="9">
        <v>0</v>
      </c>
      <c r="Z16" s="9"/>
      <c r="AA16" s="180" t="s">
        <v>640</v>
      </c>
      <c r="AB16" s="180" t="s">
        <v>646</v>
      </c>
      <c r="AC16" s="14" t="s">
        <v>723</v>
      </c>
      <c r="AD16" s="181" t="s">
        <v>1311</v>
      </c>
      <c r="AE16" s="9">
        <v>0</v>
      </c>
      <c r="AF16" s="9"/>
      <c r="AG16" s="180" t="s">
        <v>640</v>
      </c>
      <c r="AH16" s="180" t="s">
        <v>646</v>
      </c>
      <c r="AI16" s="14" t="s">
        <v>723</v>
      </c>
      <c r="AJ16" s="181" t="s">
        <v>1337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9"/>
      <c r="AT16" s="180" t="s">
        <v>640</v>
      </c>
      <c r="AU16" s="180" t="s">
        <v>646</v>
      </c>
      <c r="AV16" s="208" t="s">
        <v>647</v>
      </c>
      <c r="AW16" s="210"/>
      <c r="AX16" s="9"/>
    </row>
    <row r="17" spans="1:50" s="8" customFormat="1" x14ac:dyDescent="0.25">
      <c r="A17" s="1">
        <v>545821</v>
      </c>
      <c r="B17" s="1" t="s">
        <v>198</v>
      </c>
      <c r="C17" s="1" t="s">
        <v>265</v>
      </c>
      <c r="D17" s="1">
        <v>3878</v>
      </c>
      <c r="E17" s="1">
        <v>599</v>
      </c>
      <c r="F17" s="22"/>
      <c r="G17" s="11"/>
      <c r="H17" s="11"/>
      <c r="I17" s="21"/>
      <c r="J17" s="21"/>
      <c r="K17" s="21"/>
      <c r="L17" s="21"/>
      <c r="M17" s="11"/>
      <c r="N17" s="11"/>
      <c r="O17" s="21"/>
      <c r="P17" s="21"/>
      <c r="Q17" s="21"/>
      <c r="R17" s="21"/>
      <c r="S17" s="11"/>
      <c r="T17" s="11"/>
      <c r="U17" s="21"/>
      <c r="V17" s="21"/>
      <c r="W17" s="21"/>
      <c r="X17" s="21"/>
      <c r="Y17" s="6"/>
      <c r="Z17" s="6"/>
      <c r="AA17" s="21"/>
      <c r="AB17" s="21"/>
      <c r="AC17" s="21"/>
      <c r="AD17" s="21"/>
      <c r="AE17" s="6"/>
      <c r="AF17" s="6"/>
      <c r="AG17" s="21"/>
      <c r="AH17" s="21"/>
      <c r="AI17" s="21"/>
      <c r="AJ17" s="21"/>
      <c r="AK17" s="9"/>
      <c r="AL17" s="9"/>
      <c r="AM17" s="9"/>
      <c r="AN17" s="9"/>
      <c r="AO17" s="9"/>
      <c r="AP17" s="9"/>
      <c r="AQ17" s="6"/>
      <c r="AR17" s="6"/>
      <c r="AS17" s="21"/>
      <c r="AT17" s="21"/>
      <c r="AU17" s="21"/>
      <c r="AV17" s="21"/>
      <c r="AW17" s="21"/>
      <c r="AX17" s="6"/>
    </row>
    <row r="18" spans="1:50" s="8" customFormat="1" ht="60" x14ac:dyDescent="0.25">
      <c r="A18" s="9">
        <v>536237</v>
      </c>
      <c r="B18" s="9" t="s">
        <v>105</v>
      </c>
      <c r="C18" s="9" t="s">
        <v>265</v>
      </c>
      <c r="D18" s="9">
        <v>100</v>
      </c>
      <c r="E18" s="9">
        <v>92</v>
      </c>
      <c r="F18" s="53" t="s">
        <v>621</v>
      </c>
      <c r="G18" s="11"/>
      <c r="H18" s="11"/>
      <c r="I18" s="53" t="s">
        <v>640</v>
      </c>
      <c r="J18" s="53" t="s">
        <v>646</v>
      </c>
      <c r="K18" s="53" t="s">
        <v>705</v>
      </c>
      <c r="L18" s="53"/>
      <c r="M18" s="11"/>
      <c r="N18" s="11"/>
      <c r="O18" s="53" t="s">
        <v>640</v>
      </c>
      <c r="P18" s="53" t="s">
        <v>646</v>
      </c>
      <c r="Q18" s="53" t="s">
        <v>705</v>
      </c>
      <c r="R18" s="6"/>
      <c r="S18" s="11">
        <v>901</v>
      </c>
      <c r="T18" s="11">
        <f>4+27</f>
        <v>31</v>
      </c>
      <c r="U18" s="53" t="s">
        <v>640</v>
      </c>
      <c r="V18" s="53" t="s">
        <v>646</v>
      </c>
      <c r="W18" s="45" t="s">
        <v>641</v>
      </c>
      <c r="X18" s="53" t="s">
        <v>625</v>
      </c>
      <c r="Y18" s="11">
        <v>0</v>
      </c>
      <c r="Z18" s="6"/>
      <c r="AA18" s="14" t="s">
        <v>831</v>
      </c>
      <c r="AB18" s="53" t="s">
        <v>646</v>
      </c>
      <c r="AC18" s="14" t="s">
        <v>723</v>
      </c>
      <c r="AD18" s="41" t="s">
        <v>830</v>
      </c>
      <c r="AE18" s="11">
        <v>0</v>
      </c>
      <c r="AF18" s="6"/>
      <c r="AG18" s="53" t="s">
        <v>640</v>
      </c>
      <c r="AH18" s="53" t="s">
        <v>646</v>
      </c>
      <c r="AI18" s="14" t="s">
        <v>685</v>
      </c>
      <c r="AJ18" s="41" t="s">
        <v>684</v>
      </c>
      <c r="AK18" s="208" t="s">
        <v>624</v>
      </c>
      <c r="AL18" s="209"/>
      <c r="AM18" s="209"/>
      <c r="AN18" s="209"/>
      <c r="AO18" s="209"/>
      <c r="AP18" s="210"/>
      <c r="AQ18" s="6"/>
      <c r="AR18" s="6"/>
      <c r="AS18" s="6"/>
      <c r="AT18" s="53" t="s">
        <v>640</v>
      </c>
      <c r="AU18" s="53" t="s">
        <v>646</v>
      </c>
      <c r="AV18" s="208" t="s">
        <v>647</v>
      </c>
      <c r="AW18" s="210"/>
      <c r="AX18" s="6" t="s">
        <v>707</v>
      </c>
    </row>
    <row r="19" spans="1:50" s="25" customFormat="1" x14ac:dyDescent="0.25"/>
    <row r="20" spans="1:50" s="25" customFormat="1" x14ac:dyDescent="0.25"/>
    <row r="21" spans="1:50" s="26" customFormat="1" x14ac:dyDescent="0.25"/>
    <row r="22" spans="1:50" s="26" customFormat="1" x14ac:dyDescent="0.25"/>
    <row r="23" spans="1:50" s="26" customFormat="1" x14ac:dyDescent="0.25"/>
    <row r="24" spans="1:50" s="26" customFormat="1" x14ac:dyDescent="0.25"/>
  </sheetData>
  <mergeCells count="6">
    <mergeCell ref="AK18:AP18"/>
    <mergeCell ref="AV18:AW18"/>
    <mergeCell ref="AK13:AP13"/>
    <mergeCell ref="AK15:AP15"/>
    <mergeCell ref="AK16:AP16"/>
    <mergeCell ref="AV16:AW1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F237-0812-471A-BBAE-D6B96D57091E}">
  <dimension ref="A1:AX31"/>
  <sheetViews>
    <sheetView topLeftCell="AI1" zoomScale="70" zoomScaleNormal="70" workbookViewId="0">
      <pane ySplit="3" topLeftCell="A13" activePane="bottomLeft" state="frozen"/>
      <selection pane="bottomLeft" activeCell="A4" sqref="A4:AX29"/>
    </sheetView>
  </sheetViews>
  <sheetFormatPr defaultRowHeight="15" x14ac:dyDescent="0.25"/>
  <cols>
    <col min="2" max="2" width="19.85546875" bestFit="1" customWidth="1"/>
    <col min="3" max="3" width="10.7109375" bestFit="1" customWidth="1"/>
    <col min="4" max="4" width="14.28515625" bestFit="1" customWidth="1"/>
    <col min="5" max="5" width="14.28515625" customWidth="1"/>
    <col min="6" max="6" width="12.5703125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x14ac:dyDescent="0.25">
      <c r="A4" s="1">
        <v>549266</v>
      </c>
      <c r="B4" s="1" t="s">
        <v>228</v>
      </c>
      <c r="C4" s="1" t="s">
        <v>483</v>
      </c>
      <c r="D4" s="1">
        <v>1326</v>
      </c>
      <c r="E4" s="1">
        <v>536</v>
      </c>
      <c r="F4" s="22"/>
      <c r="G4" s="9"/>
      <c r="H4" s="9"/>
      <c r="I4" s="9"/>
      <c r="J4" s="9"/>
      <c r="K4" s="9"/>
      <c r="L4" s="21"/>
      <c r="M4" s="11"/>
      <c r="N4" s="11"/>
      <c r="O4" s="11"/>
      <c r="P4" s="11"/>
      <c r="Q4" s="21"/>
      <c r="R4" s="2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55.5" customHeight="1" x14ac:dyDescent="0.25">
      <c r="A5" s="9">
        <v>598780</v>
      </c>
      <c r="B5" s="9" t="s">
        <v>49</v>
      </c>
      <c r="C5" s="9" t="s">
        <v>483</v>
      </c>
      <c r="D5" s="9">
        <v>210</v>
      </c>
      <c r="E5" s="9">
        <v>246</v>
      </c>
      <c r="F5" s="140"/>
      <c r="G5" s="9">
        <v>4390</v>
      </c>
      <c r="H5" s="9">
        <v>1395</v>
      </c>
      <c r="I5" s="140" t="s">
        <v>640</v>
      </c>
      <c r="J5" s="140" t="s">
        <v>646</v>
      </c>
      <c r="K5" s="140" t="s">
        <v>723</v>
      </c>
      <c r="L5" s="140"/>
      <c r="M5" s="11">
        <v>0</v>
      </c>
      <c r="N5" s="11">
        <v>0</v>
      </c>
      <c r="O5" s="140" t="s">
        <v>640</v>
      </c>
      <c r="P5" s="140" t="s">
        <v>646</v>
      </c>
      <c r="Q5" s="140" t="s">
        <v>723</v>
      </c>
      <c r="R5" s="6" t="s">
        <v>969</v>
      </c>
      <c r="S5" s="9">
        <v>2697</v>
      </c>
      <c r="T5" s="9">
        <v>0</v>
      </c>
      <c r="U5" s="140" t="s">
        <v>640</v>
      </c>
      <c r="V5" s="140" t="s">
        <v>646</v>
      </c>
      <c r="W5" s="14" t="s">
        <v>641</v>
      </c>
      <c r="X5" s="140" t="s">
        <v>625</v>
      </c>
      <c r="Y5" s="9">
        <v>1252</v>
      </c>
      <c r="Z5" s="9"/>
      <c r="AA5" s="140" t="s">
        <v>640</v>
      </c>
      <c r="AB5" s="140" t="s">
        <v>646</v>
      </c>
      <c r="AC5" s="40" t="s">
        <v>723</v>
      </c>
      <c r="AD5" s="141" t="s">
        <v>947</v>
      </c>
      <c r="AE5" s="9">
        <v>762</v>
      </c>
      <c r="AF5" s="9"/>
      <c r="AG5" s="140" t="s">
        <v>640</v>
      </c>
      <c r="AH5" s="140" t="s">
        <v>646</v>
      </c>
      <c r="AI5" s="40" t="s">
        <v>723</v>
      </c>
      <c r="AJ5" s="141" t="s">
        <v>947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14" t="s">
        <v>675</v>
      </c>
      <c r="AT5" s="140" t="s">
        <v>640</v>
      </c>
      <c r="AU5" s="140" t="s">
        <v>646</v>
      </c>
      <c r="AV5" s="140" t="s">
        <v>642</v>
      </c>
      <c r="AW5" s="140" t="s">
        <v>625</v>
      </c>
      <c r="AX5" s="9"/>
    </row>
    <row r="6" spans="1:50" s="164" customFormat="1" ht="60" x14ac:dyDescent="0.25">
      <c r="A6" s="37">
        <v>549291</v>
      </c>
      <c r="B6" s="37" t="s">
        <v>229</v>
      </c>
      <c r="C6" s="37" t="s">
        <v>483</v>
      </c>
      <c r="D6" s="37">
        <v>353</v>
      </c>
      <c r="E6" s="37">
        <v>360</v>
      </c>
      <c r="F6" s="14"/>
      <c r="G6" s="37">
        <v>6624</v>
      </c>
      <c r="H6" s="37">
        <v>2294</v>
      </c>
      <c r="I6" s="14" t="s">
        <v>640</v>
      </c>
      <c r="J6" s="14" t="s">
        <v>646</v>
      </c>
      <c r="K6" s="14" t="s">
        <v>723</v>
      </c>
      <c r="L6" s="37"/>
      <c r="M6" s="37">
        <v>21674</v>
      </c>
      <c r="N6" s="37">
        <v>20817</v>
      </c>
      <c r="O6" s="14" t="s">
        <v>640</v>
      </c>
      <c r="P6" s="14" t="s">
        <v>646</v>
      </c>
      <c r="Q6" s="14" t="s">
        <v>723</v>
      </c>
      <c r="R6" s="37"/>
      <c r="S6" s="37">
        <v>3200</v>
      </c>
      <c r="T6" s="37">
        <v>0</v>
      </c>
      <c r="U6" s="161" t="s">
        <v>640</v>
      </c>
      <c r="V6" s="161" t="s">
        <v>646</v>
      </c>
      <c r="W6" s="14" t="s">
        <v>641</v>
      </c>
      <c r="X6" s="161" t="s">
        <v>625</v>
      </c>
      <c r="Y6" s="73">
        <v>0</v>
      </c>
      <c r="Z6" s="31"/>
      <c r="AA6" s="14" t="s">
        <v>640</v>
      </c>
      <c r="AB6" s="14" t="s">
        <v>646</v>
      </c>
      <c r="AC6" s="14" t="s">
        <v>723</v>
      </c>
      <c r="AD6" s="14" t="s">
        <v>994</v>
      </c>
      <c r="AE6" s="37">
        <v>3384</v>
      </c>
      <c r="AF6" s="37"/>
      <c r="AG6" s="14" t="s">
        <v>640</v>
      </c>
      <c r="AH6" s="14" t="s">
        <v>646</v>
      </c>
      <c r="AI6" s="40" t="s">
        <v>723</v>
      </c>
      <c r="AJ6" s="162" t="s">
        <v>947</v>
      </c>
      <c r="AK6" s="223" t="s">
        <v>624</v>
      </c>
      <c r="AL6" s="224"/>
      <c r="AM6" s="224"/>
      <c r="AN6" s="224"/>
      <c r="AO6" s="224"/>
      <c r="AP6" s="225"/>
      <c r="AQ6" s="37"/>
      <c r="AR6" s="37"/>
      <c r="AS6" s="14" t="s">
        <v>1316</v>
      </c>
      <c r="AT6" s="161" t="s">
        <v>640</v>
      </c>
      <c r="AU6" s="161" t="s">
        <v>646</v>
      </c>
      <c r="AV6" s="161" t="s">
        <v>642</v>
      </c>
      <c r="AW6" s="161" t="s">
        <v>625</v>
      </c>
      <c r="AX6" s="37" t="s">
        <v>1015</v>
      </c>
    </row>
    <row r="7" spans="1:50" s="10" customFormat="1" ht="30" x14ac:dyDescent="0.25">
      <c r="A7" s="56">
        <v>549304</v>
      </c>
      <c r="B7" s="56" t="s">
        <v>496</v>
      </c>
      <c r="C7" s="56" t="s">
        <v>483</v>
      </c>
      <c r="D7" s="56">
        <v>306</v>
      </c>
      <c r="E7" s="56">
        <v>320</v>
      </c>
      <c r="F7" s="57"/>
      <c r="G7" s="11">
        <v>5516</v>
      </c>
      <c r="H7" s="11">
        <v>3175</v>
      </c>
      <c r="I7" s="152" t="s">
        <v>640</v>
      </c>
      <c r="J7" s="152" t="s">
        <v>646</v>
      </c>
      <c r="K7" s="152" t="s">
        <v>723</v>
      </c>
      <c r="L7" s="152"/>
      <c r="M7" s="11">
        <v>6861</v>
      </c>
      <c r="N7" s="9">
        <v>6187</v>
      </c>
      <c r="O7" s="152" t="s">
        <v>640</v>
      </c>
      <c r="P7" s="152" t="s">
        <v>646</v>
      </c>
      <c r="Q7" s="152" t="s">
        <v>723</v>
      </c>
      <c r="R7" s="152"/>
      <c r="S7" s="11">
        <v>2744</v>
      </c>
      <c r="T7" s="9">
        <v>538</v>
      </c>
      <c r="U7" s="152" t="s">
        <v>640</v>
      </c>
      <c r="V7" s="152" t="s">
        <v>646</v>
      </c>
      <c r="W7" s="14" t="s">
        <v>641</v>
      </c>
      <c r="X7" s="152" t="s">
        <v>625</v>
      </c>
      <c r="Y7" s="9">
        <v>4369</v>
      </c>
      <c r="Z7" s="9"/>
      <c r="AA7" s="152" t="s">
        <v>640</v>
      </c>
      <c r="AB7" s="152" t="s">
        <v>646</v>
      </c>
      <c r="AC7" s="14" t="s">
        <v>723</v>
      </c>
      <c r="AD7" s="152" t="s">
        <v>625</v>
      </c>
      <c r="AE7" s="9">
        <v>3734</v>
      </c>
      <c r="AF7" s="9"/>
      <c r="AG7" s="152" t="s">
        <v>640</v>
      </c>
      <c r="AH7" s="152" t="s">
        <v>646</v>
      </c>
      <c r="AI7" s="14" t="s">
        <v>723</v>
      </c>
      <c r="AJ7" s="152" t="s">
        <v>625</v>
      </c>
      <c r="AK7" s="208" t="s">
        <v>624</v>
      </c>
      <c r="AL7" s="209"/>
      <c r="AM7" s="209"/>
      <c r="AN7" s="209"/>
      <c r="AO7" s="209"/>
      <c r="AP7" s="210"/>
      <c r="AQ7" s="9"/>
      <c r="AR7" s="9"/>
      <c r="AS7" s="14" t="s">
        <v>1146</v>
      </c>
      <c r="AT7" s="152" t="s">
        <v>640</v>
      </c>
      <c r="AU7" s="152" t="s">
        <v>646</v>
      </c>
      <c r="AV7" s="152" t="s">
        <v>642</v>
      </c>
      <c r="AW7" s="152" t="s">
        <v>625</v>
      </c>
      <c r="AX7" s="9" t="s">
        <v>1015</v>
      </c>
    </row>
    <row r="8" spans="1:50" s="10" customFormat="1" ht="120" x14ac:dyDescent="0.25">
      <c r="A8" s="9">
        <v>549410</v>
      </c>
      <c r="B8" s="9" t="s">
        <v>450</v>
      </c>
      <c r="C8" s="9" t="s">
        <v>483</v>
      </c>
      <c r="D8" s="9">
        <v>275</v>
      </c>
      <c r="E8" s="9">
        <v>299</v>
      </c>
      <c r="F8" s="143" t="s">
        <v>621</v>
      </c>
      <c r="G8" s="11">
        <v>3294</v>
      </c>
      <c r="H8" s="11">
        <v>229</v>
      </c>
      <c r="I8" s="143" t="s">
        <v>640</v>
      </c>
      <c r="J8" s="143" t="s">
        <v>646</v>
      </c>
      <c r="K8" s="143" t="s">
        <v>723</v>
      </c>
      <c r="L8" s="143"/>
      <c r="M8" s="11"/>
      <c r="N8" s="11"/>
      <c r="O8" s="143" t="s">
        <v>640</v>
      </c>
      <c r="P8" s="143" t="s">
        <v>646</v>
      </c>
      <c r="Q8" s="143" t="s">
        <v>705</v>
      </c>
      <c r="R8" s="9" t="s">
        <v>752</v>
      </c>
      <c r="S8" s="11">
        <v>2748</v>
      </c>
      <c r="T8" s="9">
        <v>93</v>
      </c>
      <c r="U8" s="14" t="s">
        <v>1166</v>
      </c>
      <c r="V8" s="143" t="s">
        <v>646</v>
      </c>
      <c r="W8" s="14" t="s">
        <v>1167</v>
      </c>
      <c r="X8" s="143" t="s">
        <v>625</v>
      </c>
      <c r="Y8" s="9">
        <v>795</v>
      </c>
      <c r="Z8" s="9"/>
      <c r="AA8" s="143" t="s">
        <v>640</v>
      </c>
      <c r="AB8" s="143" t="s">
        <v>646</v>
      </c>
      <c r="AC8" s="40" t="s">
        <v>723</v>
      </c>
      <c r="AD8" s="144" t="s">
        <v>947</v>
      </c>
      <c r="AE8" s="9">
        <v>5214</v>
      </c>
      <c r="AF8" s="9"/>
      <c r="AG8" s="14" t="s">
        <v>1164</v>
      </c>
      <c r="AH8" s="143" t="s">
        <v>646</v>
      </c>
      <c r="AI8" s="40" t="s">
        <v>1168</v>
      </c>
      <c r="AJ8" s="143" t="s">
        <v>625</v>
      </c>
      <c r="AK8" s="208" t="s">
        <v>624</v>
      </c>
      <c r="AL8" s="209"/>
      <c r="AM8" s="209"/>
      <c r="AN8" s="209"/>
      <c r="AO8" s="209"/>
      <c r="AP8" s="210"/>
      <c r="AQ8" s="9"/>
      <c r="AR8" s="9"/>
      <c r="AS8" s="9"/>
      <c r="AT8" s="143" t="s">
        <v>640</v>
      </c>
      <c r="AU8" s="143" t="s">
        <v>646</v>
      </c>
      <c r="AV8" s="208" t="s">
        <v>647</v>
      </c>
      <c r="AW8" s="210"/>
      <c r="AX8" s="37" t="s">
        <v>1165</v>
      </c>
    </row>
    <row r="9" spans="1:50" s="10" customFormat="1" x14ac:dyDescent="0.25">
      <c r="A9" s="1">
        <v>549428</v>
      </c>
      <c r="B9" s="1" t="s">
        <v>451</v>
      </c>
      <c r="C9" s="1" t="s">
        <v>483</v>
      </c>
      <c r="D9" s="1">
        <v>499</v>
      </c>
      <c r="E9" s="1">
        <v>432</v>
      </c>
      <c r="F9" s="22"/>
      <c r="G9" s="11"/>
      <c r="H9" s="11"/>
      <c r="I9" s="11"/>
      <c r="J9" s="11"/>
      <c r="K9" s="21"/>
      <c r="L9" s="21"/>
      <c r="M9" s="11"/>
      <c r="N9" s="11"/>
      <c r="O9" s="11"/>
      <c r="P9" s="11"/>
      <c r="Q9" s="21"/>
      <c r="R9" s="9"/>
      <c r="S9" s="11"/>
      <c r="T9" s="9"/>
      <c r="U9" s="9"/>
      <c r="V9" s="9"/>
      <c r="W9" s="21"/>
      <c r="X9" s="2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21"/>
      <c r="AX9" s="9"/>
    </row>
    <row r="10" spans="1:50" s="10" customFormat="1" x14ac:dyDescent="0.25">
      <c r="A10" s="1">
        <v>549452</v>
      </c>
      <c r="B10" s="1" t="s">
        <v>231</v>
      </c>
      <c r="C10" s="1" t="s">
        <v>483</v>
      </c>
      <c r="D10" s="1">
        <v>1066</v>
      </c>
      <c r="E10" s="1">
        <v>524</v>
      </c>
      <c r="F10" s="22"/>
      <c r="G10" s="11"/>
      <c r="H10" s="11"/>
      <c r="I10" s="11"/>
      <c r="J10" s="11"/>
      <c r="K10" s="21"/>
      <c r="L10" s="21"/>
      <c r="M10" s="11"/>
      <c r="N10" s="11"/>
      <c r="O10" s="11"/>
      <c r="P10" s="11"/>
      <c r="Q10" s="21"/>
      <c r="R10" s="9"/>
      <c r="S10" s="11"/>
      <c r="T10" s="9"/>
      <c r="U10" s="9"/>
      <c r="V10" s="9"/>
      <c r="W10" s="21"/>
      <c r="X10" s="2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21"/>
      <c r="AX10" s="9"/>
    </row>
    <row r="11" spans="1:50" s="10" customFormat="1" ht="30" x14ac:dyDescent="0.25">
      <c r="A11" s="9">
        <v>549479</v>
      </c>
      <c r="B11" s="9" t="s">
        <v>453</v>
      </c>
      <c r="C11" s="9" t="s">
        <v>483</v>
      </c>
      <c r="D11" s="9">
        <v>324</v>
      </c>
      <c r="E11" s="9">
        <v>337</v>
      </c>
      <c r="F11" s="156"/>
      <c r="G11" s="11">
        <v>6997</v>
      </c>
      <c r="H11" s="11">
        <v>4113</v>
      </c>
      <c r="I11" s="156" t="s">
        <v>640</v>
      </c>
      <c r="J11" s="156" t="s">
        <v>646</v>
      </c>
      <c r="K11" s="156" t="s">
        <v>723</v>
      </c>
      <c r="L11" s="156"/>
      <c r="M11" s="11">
        <v>12954</v>
      </c>
      <c r="N11" s="11">
        <v>12181</v>
      </c>
      <c r="O11" s="156" t="s">
        <v>640</v>
      </c>
      <c r="P11" s="156" t="s">
        <v>646</v>
      </c>
      <c r="Q11" s="156" t="s">
        <v>723</v>
      </c>
      <c r="R11" s="9"/>
      <c r="S11" s="11">
        <v>4837</v>
      </c>
      <c r="T11" s="9">
        <v>903</v>
      </c>
      <c r="U11" s="156" t="s">
        <v>640</v>
      </c>
      <c r="V11" s="156" t="s">
        <v>646</v>
      </c>
      <c r="W11" s="14" t="s">
        <v>641</v>
      </c>
      <c r="X11" s="156" t="s">
        <v>625</v>
      </c>
      <c r="Y11" s="9">
        <v>7857</v>
      </c>
      <c r="Z11" s="9"/>
      <c r="AA11" s="156" t="s">
        <v>640</v>
      </c>
      <c r="AB11" s="156" t="s">
        <v>646</v>
      </c>
      <c r="AC11" s="40" t="s">
        <v>723</v>
      </c>
      <c r="AD11" s="157" t="s">
        <v>947</v>
      </c>
      <c r="AE11" s="9">
        <v>3844</v>
      </c>
      <c r="AF11" s="9"/>
      <c r="AG11" s="156" t="s">
        <v>640</v>
      </c>
      <c r="AH11" s="156" t="s">
        <v>646</v>
      </c>
      <c r="AI11" s="14" t="s">
        <v>723</v>
      </c>
      <c r="AJ11" s="157" t="s">
        <v>947</v>
      </c>
      <c r="AK11" s="208" t="s">
        <v>624</v>
      </c>
      <c r="AL11" s="209"/>
      <c r="AM11" s="209"/>
      <c r="AN11" s="209"/>
      <c r="AO11" s="209"/>
      <c r="AP11" s="210"/>
      <c r="AQ11" s="9"/>
      <c r="AR11" s="9"/>
      <c r="AS11" s="14" t="s">
        <v>1146</v>
      </c>
      <c r="AT11" s="156" t="s">
        <v>640</v>
      </c>
      <c r="AU11" s="156" t="s">
        <v>646</v>
      </c>
      <c r="AV11" s="156" t="s">
        <v>642</v>
      </c>
      <c r="AW11" s="156" t="s">
        <v>625</v>
      </c>
      <c r="AX11" s="9" t="s">
        <v>1121</v>
      </c>
    </row>
    <row r="12" spans="1:50" s="10" customFormat="1" ht="45" x14ac:dyDescent="0.25">
      <c r="A12" s="9">
        <v>562084</v>
      </c>
      <c r="B12" s="9" t="s">
        <v>525</v>
      </c>
      <c r="C12" s="9" t="s">
        <v>483</v>
      </c>
      <c r="D12" s="9">
        <v>126</v>
      </c>
      <c r="E12" s="9">
        <v>133</v>
      </c>
      <c r="F12" s="65"/>
      <c r="G12" s="11">
        <v>7958</v>
      </c>
      <c r="H12" s="11">
        <v>5165</v>
      </c>
      <c r="I12" s="65" t="s">
        <v>640</v>
      </c>
      <c r="J12" s="65" t="s">
        <v>646</v>
      </c>
      <c r="K12" s="65" t="s">
        <v>723</v>
      </c>
      <c r="L12" s="65"/>
      <c r="M12" s="11">
        <v>16026</v>
      </c>
      <c r="N12" s="11">
        <v>15024</v>
      </c>
      <c r="O12" s="65" t="s">
        <v>640</v>
      </c>
      <c r="P12" s="65" t="s">
        <v>646</v>
      </c>
      <c r="Q12" s="65" t="s">
        <v>723</v>
      </c>
      <c r="R12" s="9"/>
      <c r="S12" s="11">
        <v>2252</v>
      </c>
      <c r="T12" s="9">
        <v>0</v>
      </c>
      <c r="U12" s="65" t="s">
        <v>640</v>
      </c>
      <c r="V12" s="65" t="s">
        <v>646</v>
      </c>
      <c r="W12" s="14" t="s">
        <v>641</v>
      </c>
      <c r="X12" s="65" t="s">
        <v>625</v>
      </c>
      <c r="Y12" s="9">
        <v>0</v>
      </c>
      <c r="Z12" s="9"/>
      <c r="AA12" s="65" t="s">
        <v>640</v>
      </c>
      <c r="AB12" s="65" t="s">
        <v>646</v>
      </c>
      <c r="AC12" s="65" t="s">
        <v>705</v>
      </c>
      <c r="AD12" s="14" t="s">
        <v>684</v>
      </c>
      <c r="AE12" s="9">
        <v>1111</v>
      </c>
      <c r="AF12" s="9"/>
      <c r="AG12" s="65" t="s">
        <v>640</v>
      </c>
      <c r="AH12" s="65" t="s">
        <v>646</v>
      </c>
      <c r="AI12" s="40" t="s">
        <v>723</v>
      </c>
      <c r="AJ12" s="65" t="s">
        <v>909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14" t="s">
        <v>675</v>
      </c>
      <c r="AT12" s="65" t="s">
        <v>640</v>
      </c>
      <c r="AU12" s="65" t="s">
        <v>646</v>
      </c>
      <c r="AV12" s="65" t="s">
        <v>642</v>
      </c>
      <c r="AW12" s="65" t="s">
        <v>625</v>
      </c>
      <c r="AX12" s="9" t="s">
        <v>910</v>
      </c>
    </row>
    <row r="13" spans="1:50" s="10" customFormat="1" ht="30" x14ac:dyDescent="0.25">
      <c r="A13" s="9">
        <v>549509</v>
      </c>
      <c r="B13" s="9" t="s">
        <v>456</v>
      </c>
      <c r="C13" s="9" t="s">
        <v>483</v>
      </c>
      <c r="D13" s="9">
        <v>396</v>
      </c>
      <c r="E13" s="9">
        <v>388</v>
      </c>
      <c r="F13" s="166"/>
      <c r="G13" s="11">
        <v>10303</v>
      </c>
      <c r="H13" s="11">
        <v>4413</v>
      </c>
      <c r="I13" s="166" t="s">
        <v>640</v>
      </c>
      <c r="J13" s="166" t="s">
        <v>646</v>
      </c>
      <c r="K13" s="166" t="s">
        <v>723</v>
      </c>
      <c r="L13" s="166"/>
      <c r="M13" s="11"/>
      <c r="N13" s="11"/>
      <c r="O13" s="166" t="s">
        <v>640</v>
      </c>
      <c r="P13" s="166" t="s">
        <v>646</v>
      </c>
      <c r="Q13" s="166" t="s">
        <v>705</v>
      </c>
      <c r="R13" s="9" t="s">
        <v>752</v>
      </c>
      <c r="S13" s="11">
        <v>5108</v>
      </c>
      <c r="T13" s="9">
        <v>0</v>
      </c>
      <c r="U13" s="166" t="s">
        <v>640</v>
      </c>
      <c r="V13" s="166" t="s">
        <v>646</v>
      </c>
      <c r="W13" s="14" t="s">
        <v>641</v>
      </c>
      <c r="X13" s="166" t="s">
        <v>625</v>
      </c>
      <c r="Y13" s="9">
        <v>3649</v>
      </c>
      <c r="Z13" s="9"/>
      <c r="AA13" s="166" t="s">
        <v>640</v>
      </c>
      <c r="AB13" s="166" t="s">
        <v>646</v>
      </c>
      <c r="AC13" s="40" t="s">
        <v>723</v>
      </c>
      <c r="AD13" s="168" t="s">
        <v>947</v>
      </c>
      <c r="AE13" s="9">
        <v>4487</v>
      </c>
      <c r="AF13" s="9"/>
      <c r="AG13" s="166" t="s">
        <v>640</v>
      </c>
      <c r="AH13" s="166" t="s">
        <v>646</v>
      </c>
      <c r="AI13" s="40" t="s">
        <v>723</v>
      </c>
      <c r="AJ13" s="168" t="s">
        <v>947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665</v>
      </c>
      <c r="AT13" s="166" t="s">
        <v>640</v>
      </c>
      <c r="AU13" s="166" t="s">
        <v>646</v>
      </c>
      <c r="AV13" s="166" t="s">
        <v>642</v>
      </c>
      <c r="AW13" s="166" t="s">
        <v>625</v>
      </c>
      <c r="AX13" s="9" t="s">
        <v>1301</v>
      </c>
    </row>
    <row r="14" spans="1:50" s="10" customFormat="1" x14ac:dyDescent="0.25">
      <c r="A14" s="56">
        <v>549517</v>
      </c>
      <c r="B14" s="56" t="s">
        <v>479</v>
      </c>
      <c r="C14" s="56" t="s">
        <v>483</v>
      </c>
      <c r="D14" s="56">
        <v>1465</v>
      </c>
      <c r="E14" s="56">
        <v>550</v>
      </c>
      <c r="F14" s="57"/>
      <c r="G14" s="11"/>
      <c r="H14" s="11"/>
      <c r="I14" s="11"/>
      <c r="J14" s="11"/>
      <c r="K14" s="65"/>
      <c r="L14" s="65"/>
      <c r="M14" s="11"/>
      <c r="N14" s="11"/>
      <c r="O14" s="11"/>
      <c r="P14" s="11"/>
      <c r="Q14" s="65"/>
      <c r="R14" s="9"/>
      <c r="S14" s="11"/>
      <c r="T14" s="9"/>
      <c r="U14" s="9"/>
      <c r="V14" s="9"/>
      <c r="W14" s="65"/>
      <c r="X14" s="65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65"/>
      <c r="AX14" s="9"/>
    </row>
    <row r="15" spans="1:50" s="10" customFormat="1" ht="30" x14ac:dyDescent="0.25">
      <c r="A15" s="9">
        <v>509752</v>
      </c>
      <c r="B15" s="9" t="s">
        <v>26</v>
      </c>
      <c r="C15" s="9" t="s">
        <v>483</v>
      </c>
      <c r="D15" s="9">
        <v>102</v>
      </c>
      <c r="E15" s="9">
        <v>96</v>
      </c>
      <c r="F15" s="65"/>
      <c r="G15" s="11">
        <v>575</v>
      </c>
      <c r="H15" s="11">
        <v>441</v>
      </c>
      <c r="I15" s="65" t="s">
        <v>640</v>
      </c>
      <c r="J15" s="65" t="s">
        <v>646</v>
      </c>
      <c r="K15" s="65" t="s">
        <v>723</v>
      </c>
      <c r="L15" s="65"/>
      <c r="M15" s="11">
        <v>6292</v>
      </c>
      <c r="N15" s="11">
        <v>6103</v>
      </c>
      <c r="O15" s="65" t="s">
        <v>640</v>
      </c>
      <c r="P15" s="65" t="s">
        <v>646</v>
      </c>
      <c r="Q15" s="65" t="s">
        <v>723</v>
      </c>
      <c r="R15" s="37" t="s">
        <v>833</v>
      </c>
      <c r="S15" s="11">
        <v>681</v>
      </c>
      <c r="T15" s="9">
        <v>591</v>
      </c>
      <c r="U15" s="65" t="s">
        <v>640</v>
      </c>
      <c r="V15" s="65" t="s">
        <v>646</v>
      </c>
      <c r="W15" s="14" t="s">
        <v>641</v>
      </c>
      <c r="X15" s="65" t="s">
        <v>625</v>
      </c>
      <c r="Y15" s="9">
        <v>0</v>
      </c>
      <c r="Z15" s="9"/>
      <c r="AA15" s="65" t="s">
        <v>640</v>
      </c>
      <c r="AB15" s="65" t="s">
        <v>646</v>
      </c>
      <c r="AC15" s="14" t="s">
        <v>685</v>
      </c>
      <c r="AD15" s="41" t="s">
        <v>684</v>
      </c>
      <c r="AE15" s="9">
        <v>138</v>
      </c>
      <c r="AF15" s="9"/>
      <c r="AG15" s="65" t="s">
        <v>640</v>
      </c>
      <c r="AH15" s="65" t="s">
        <v>646</v>
      </c>
      <c r="AI15" s="40" t="s">
        <v>723</v>
      </c>
      <c r="AJ15" s="41" t="s">
        <v>625</v>
      </c>
      <c r="AK15" s="208" t="s">
        <v>624</v>
      </c>
      <c r="AL15" s="209"/>
      <c r="AM15" s="209"/>
      <c r="AN15" s="209"/>
      <c r="AO15" s="209"/>
      <c r="AP15" s="210"/>
      <c r="AQ15" s="9"/>
      <c r="AR15" s="9"/>
      <c r="AS15" s="9"/>
      <c r="AT15" s="65" t="s">
        <v>640</v>
      </c>
      <c r="AU15" s="65" t="s">
        <v>646</v>
      </c>
      <c r="AV15" s="208" t="s">
        <v>647</v>
      </c>
      <c r="AW15" s="210"/>
      <c r="AX15" s="9" t="s">
        <v>707</v>
      </c>
    </row>
    <row r="16" spans="1:50" s="10" customFormat="1" ht="75" x14ac:dyDescent="0.25">
      <c r="A16" s="9">
        <v>549541</v>
      </c>
      <c r="B16" s="9" t="s">
        <v>481</v>
      </c>
      <c r="C16" s="9" t="s">
        <v>483</v>
      </c>
      <c r="D16" s="9">
        <v>184</v>
      </c>
      <c r="E16" s="9">
        <v>211</v>
      </c>
      <c r="F16" s="103"/>
      <c r="G16" s="11">
        <v>12247</v>
      </c>
      <c r="H16" s="11">
        <v>9850</v>
      </c>
      <c r="I16" s="103" t="s">
        <v>640</v>
      </c>
      <c r="J16" s="103" t="s">
        <v>646</v>
      </c>
      <c r="K16" s="103" t="s">
        <v>723</v>
      </c>
      <c r="L16" s="31" t="s">
        <v>1033</v>
      </c>
      <c r="M16" s="11">
        <v>5610</v>
      </c>
      <c r="N16" s="11">
        <v>5062</v>
      </c>
      <c r="O16" s="103" t="s">
        <v>640</v>
      </c>
      <c r="P16" s="103" t="s">
        <v>646</v>
      </c>
      <c r="Q16" s="103" t="s">
        <v>723</v>
      </c>
      <c r="R16" s="31" t="s">
        <v>1033</v>
      </c>
      <c r="S16" s="11">
        <v>2203</v>
      </c>
      <c r="T16" s="9">
        <v>110</v>
      </c>
      <c r="U16" s="103" t="s">
        <v>640</v>
      </c>
      <c r="V16" s="103" t="s">
        <v>646</v>
      </c>
      <c r="W16" s="14" t="s">
        <v>641</v>
      </c>
      <c r="X16" s="103" t="s">
        <v>625</v>
      </c>
      <c r="Y16" s="9">
        <v>0</v>
      </c>
      <c r="Z16" s="9"/>
      <c r="AA16" s="103" t="s">
        <v>640</v>
      </c>
      <c r="AB16" s="103" t="s">
        <v>646</v>
      </c>
      <c r="AC16" s="40" t="s">
        <v>685</v>
      </c>
      <c r="AD16" s="41" t="s">
        <v>684</v>
      </c>
      <c r="AE16" s="9">
        <v>0</v>
      </c>
      <c r="AF16" s="9"/>
      <c r="AG16" s="103" t="s">
        <v>640</v>
      </c>
      <c r="AH16" s="103" t="s">
        <v>646</v>
      </c>
      <c r="AI16" s="14" t="s">
        <v>685</v>
      </c>
      <c r="AJ16" s="41" t="s">
        <v>684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14" t="s">
        <v>1317</v>
      </c>
      <c r="AT16" s="103" t="s">
        <v>640</v>
      </c>
      <c r="AU16" s="103" t="s">
        <v>646</v>
      </c>
      <c r="AV16" s="103" t="s">
        <v>642</v>
      </c>
      <c r="AW16" s="103" t="s">
        <v>625</v>
      </c>
      <c r="AX16" s="9" t="s">
        <v>931</v>
      </c>
    </row>
    <row r="17" spans="1:50" s="8" customFormat="1" ht="60" x14ac:dyDescent="0.25">
      <c r="A17" s="9">
        <v>598801</v>
      </c>
      <c r="B17" s="9" t="s">
        <v>609</v>
      </c>
      <c r="C17" s="9" t="s">
        <v>483</v>
      </c>
      <c r="D17" s="9">
        <v>114</v>
      </c>
      <c r="E17" s="9">
        <v>119</v>
      </c>
      <c r="F17" s="65" t="s">
        <v>621</v>
      </c>
      <c r="G17" s="11">
        <v>5220</v>
      </c>
      <c r="H17" s="11">
        <v>4298</v>
      </c>
      <c r="I17" s="14" t="s">
        <v>884</v>
      </c>
      <c r="J17" s="65" t="s">
        <v>621</v>
      </c>
      <c r="K17" s="14" t="s">
        <v>723</v>
      </c>
      <c r="L17" s="65"/>
      <c r="M17" s="11">
        <v>5765</v>
      </c>
      <c r="N17" s="11">
        <v>5081</v>
      </c>
      <c r="O17" s="14" t="s">
        <v>884</v>
      </c>
      <c r="P17" s="65" t="s">
        <v>621</v>
      </c>
      <c r="Q17" s="14" t="s">
        <v>723</v>
      </c>
      <c r="R17" s="65"/>
      <c r="S17" s="11">
        <v>1512</v>
      </c>
      <c r="T17" s="11">
        <v>606</v>
      </c>
      <c r="U17" s="65" t="s">
        <v>640</v>
      </c>
      <c r="V17" s="65" t="s">
        <v>646</v>
      </c>
      <c r="W17" s="14" t="s">
        <v>641</v>
      </c>
      <c r="X17" s="65" t="s">
        <v>625</v>
      </c>
      <c r="Y17" s="11">
        <v>0</v>
      </c>
      <c r="Z17" s="6"/>
      <c r="AA17" s="65" t="s">
        <v>640</v>
      </c>
      <c r="AB17" s="65" t="s">
        <v>646</v>
      </c>
      <c r="AC17" s="65" t="s">
        <v>705</v>
      </c>
      <c r="AD17" s="14" t="s">
        <v>684</v>
      </c>
      <c r="AE17" s="11">
        <v>1477</v>
      </c>
      <c r="AF17" s="6"/>
      <c r="AG17" s="65" t="s">
        <v>640</v>
      </c>
      <c r="AH17" s="65" t="s">
        <v>646</v>
      </c>
      <c r="AI17" s="40" t="s">
        <v>723</v>
      </c>
      <c r="AJ17" s="157" t="s">
        <v>947</v>
      </c>
      <c r="AK17" s="208" t="s">
        <v>624</v>
      </c>
      <c r="AL17" s="209"/>
      <c r="AM17" s="209"/>
      <c r="AN17" s="209"/>
      <c r="AO17" s="209"/>
      <c r="AP17" s="210"/>
      <c r="AQ17" s="6"/>
      <c r="AR17" s="6"/>
      <c r="AS17" s="14" t="s">
        <v>675</v>
      </c>
      <c r="AT17" s="65" t="s">
        <v>640</v>
      </c>
      <c r="AU17" s="65" t="s">
        <v>646</v>
      </c>
      <c r="AV17" s="65" t="s">
        <v>642</v>
      </c>
      <c r="AW17" s="65" t="s">
        <v>625</v>
      </c>
      <c r="AX17" s="6" t="s">
        <v>910</v>
      </c>
    </row>
    <row r="18" spans="1:50" s="8" customFormat="1" x14ac:dyDescent="0.25">
      <c r="A18" s="56">
        <v>549576</v>
      </c>
      <c r="B18" s="56" t="s">
        <v>483</v>
      </c>
      <c r="C18" s="56" t="s">
        <v>483</v>
      </c>
      <c r="D18" s="56">
        <v>8185</v>
      </c>
      <c r="E18" s="56">
        <v>617</v>
      </c>
      <c r="F18" s="57" t="s">
        <v>621</v>
      </c>
      <c r="G18" s="11"/>
      <c r="H18" s="11"/>
      <c r="I18" s="11"/>
      <c r="J18" s="11"/>
      <c r="K18" s="65"/>
      <c r="L18" s="65"/>
      <c r="M18" s="11"/>
      <c r="N18" s="11"/>
      <c r="O18" s="11"/>
      <c r="P18" s="11"/>
      <c r="Q18" s="65"/>
      <c r="R18" s="6"/>
      <c r="S18" s="11"/>
      <c r="T18" s="6"/>
      <c r="U18" s="6"/>
      <c r="V18" s="6"/>
      <c r="W18" s="6"/>
      <c r="X18" s="65"/>
      <c r="Y18" s="6"/>
      <c r="Z18" s="6"/>
      <c r="AA18" s="6"/>
      <c r="AB18" s="6"/>
      <c r="AC18" s="6"/>
      <c r="AD18" s="65"/>
      <c r="AE18" s="6"/>
      <c r="AF18" s="6"/>
      <c r="AG18" s="6"/>
      <c r="AH18" s="6"/>
      <c r="AI18" s="6"/>
      <c r="AJ18" s="6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5"/>
      <c r="AX18" s="6"/>
    </row>
    <row r="19" spans="1:50" s="8" customFormat="1" ht="30" x14ac:dyDescent="0.25">
      <c r="A19" s="9">
        <v>529877</v>
      </c>
      <c r="B19" s="9" t="s">
        <v>28</v>
      </c>
      <c r="C19" s="9" t="s">
        <v>483</v>
      </c>
      <c r="D19" s="9">
        <v>61</v>
      </c>
      <c r="E19" s="9">
        <v>30</v>
      </c>
      <c r="F19" s="65"/>
      <c r="G19" s="11"/>
      <c r="H19" s="11"/>
      <c r="I19" s="65" t="s">
        <v>640</v>
      </c>
      <c r="J19" s="65" t="s">
        <v>646</v>
      </c>
      <c r="K19" s="65" t="s">
        <v>705</v>
      </c>
      <c r="L19" s="65"/>
      <c r="M19" s="11"/>
      <c r="N19" s="11"/>
      <c r="O19" s="65" t="s">
        <v>640</v>
      </c>
      <c r="P19" s="65" t="s">
        <v>646</v>
      </c>
      <c r="Q19" s="65" t="s">
        <v>705</v>
      </c>
      <c r="R19" s="9" t="s">
        <v>752</v>
      </c>
      <c r="S19" s="11">
        <v>739</v>
      </c>
      <c r="T19" s="11">
        <v>0</v>
      </c>
      <c r="U19" s="65" t="s">
        <v>640</v>
      </c>
      <c r="V19" s="65" t="s">
        <v>646</v>
      </c>
      <c r="W19" s="14" t="s">
        <v>641</v>
      </c>
      <c r="X19" s="65" t="s">
        <v>625</v>
      </c>
      <c r="Y19" s="11">
        <v>0</v>
      </c>
      <c r="Z19" s="6"/>
      <c r="AA19" s="65" t="s">
        <v>640</v>
      </c>
      <c r="AB19" s="65" t="s">
        <v>646</v>
      </c>
      <c r="AC19" s="14" t="s">
        <v>685</v>
      </c>
      <c r="AD19" s="41" t="s">
        <v>684</v>
      </c>
      <c r="AE19" s="11">
        <v>0</v>
      </c>
      <c r="AF19" s="6"/>
      <c r="AG19" s="65" t="s">
        <v>640</v>
      </c>
      <c r="AH19" s="65" t="s">
        <v>646</v>
      </c>
      <c r="AI19" s="14" t="s">
        <v>685</v>
      </c>
      <c r="AJ19" s="41" t="s">
        <v>684</v>
      </c>
      <c r="AK19" s="208" t="s">
        <v>624</v>
      </c>
      <c r="AL19" s="209"/>
      <c r="AM19" s="209"/>
      <c r="AN19" s="209"/>
      <c r="AO19" s="209"/>
      <c r="AP19" s="210"/>
      <c r="AQ19" s="6"/>
      <c r="AR19" s="6"/>
      <c r="AS19" s="14" t="s">
        <v>1146</v>
      </c>
      <c r="AT19" s="65" t="s">
        <v>640</v>
      </c>
      <c r="AU19" s="65" t="s">
        <v>646</v>
      </c>
      <c r="AV19" s="65" t="s">
        <v>642</v>
      </c>
      <c r="AW19" s="65" t="s">
        <v>625</v>
      </c>
      <c r="AX19" s="6" t="s">
        <v>710</v>
      </c>
    </row>
    <row r="20" spans="1:50" s="8" customFormat="1" ht="61.9" customHeight="1" x14ac:dyDescent="0.25">
      <c r="A20" s="9">
        <v>598828</v>
      </c>
      <c r="B20" s="9" t="s">
        <v>404</v>
      </c>
      <c r="C20" s="9" t="s">
        <v>483</v>
      </c>
      <c r="D20" s="9">
        <v>135</v>
      </c>
      <c r="E20" s="9">
        <v>151</v>
      </c>
      <c r="F20" s="86"/>
      <c r="G20" s="11">
        <v>1530</v>
      </c>
      <c r="H20" s="11">
        <v>860</v>
      </c>
      <c r="I20" s="86" t="s">
        <v>640</v>
      </c>
      <c r="J20" s="86" t="s">
        <v>646</v>
      </c>
      <c r="K20" s="86" t="s">
        <v>723</v>
      </c>
      <c r="L20" s="6" t="s">
        <v>946</v>
      </c>
      <c r="M20" s="11">
        <v>0</v>
      </c>
      <c r="N20" s="11">
        <v>0</v>
      </c>
      <c r="O20" s="86" t="s">
        <v>640</v>
      </c>
      <c r="P20" s="86" t="s">
        <v>646</v>
      </c>
      <c r="Q20" s="86" t="s">
        <v>723</v>
      </c>
      <c r="R20" s="6" t="s">
        <v>946</v>
      </c>
      <c r="S20" s="11">
        <v>1133</v>
      </c>
      <c r="T20" s="11">
        <v>145</v>
      </c>
      <c r="U20" s="86" t="s">
        <v>640</v>
      </c>
      <c r="V20" s="86" t="s">
        <v>646</v>
      </c>
      <c r="W20" s="14" t="s">
        <v>641</v>
      </c>
      <c r="X20" s="86" t="s">
        <v>625</v>
      </c>
      <c r="Y20" s="11">
        <v>935</v>
      </c>
      <c r="Z20" s="6"/>
      <c r="AA20" s="86" t="s">
        <v>640</v>
      </c>
      <c r="AB20" s="86" t="s">
        <v>646</v>
      </c>
      <c r="AC20" s="40" t="s">
        <v>723</v>
      </c>
      <c r="AD20" s="41" t="s">
        <v>947</v>
      </c>
      <c r="AE20" s="11">
        <v>502</v>
      </c>
      <c r="AF20" s="6"/>
      <c r="AG20" s="86" t="s">
        <v>640</v>
      </c>
      <c r="AH20" s="86" t="s">
        <v>646</v>
      </c>
      <c r="AI20" s="14" t="s">
        <v>723</v>
      </c>
      <c r="AJ20" s="41" t="s">
        <v>947</v>
      </c>
      <c r="AK20" s="208" t="s">
        <v>624</v>
      </c>
      <c r="AL20" s="209"/>
      <c r="AM20" s="209"/>
      <c r="AN20" s="209"/>
      <c r="AO20" s="209"/>
      <c r="AP20" s="210"/>
      <c r="AQ20" s="6"/>
      <c r="AR20" s="6"/>
      <c r="AS20" s="6"/>
      <c r="AT20" s="86" t="s">
        <v>640</v>
      </c>
      <c r="AU20" s="86" t="s">
        <v>646</v>
      </c>
      <c r="AV20" s="208" t="s">
        <v>647</v>
      </c>
      <c r="AW20" s="210"/>
      <c r="AX20" s="6"/>
    </row>
    <row r="21" spans="1:50" s="8" customFormat="1" ht="64.900000000000006" customHeight="1" x14ac:dyDescent="0.25">
      <c r="A21" s="9">
        <v>561517</v>
      </c>
      <c r="B21" s="9" t="s">
        <v>523</v>
      </c>
      <c r="C21" s="9" t="s">
        <v>483</v>
      </c>
      <c r="D21" s="9">
        <v>148</v>
      </c>
      <c r="E21" s="9">
        <v>164</v>
      </c>
      <c r="F21" s="86"/>
      <c r="G21" s="11">
        <v>4706</v>
      </c>
      <c r="H21" s="11">
        <v>3350</v>
      </c>
      <c r="I21" s="86" t="s">
        <v>640</v>
      </c>
      <c r="J21" s="86" t="s">
        <v>646</v>
      </c>
      <c r="K21" s="86" t="s">
        <v>723</v>
      </c>
      <c r="L21" s="86"/>
      <c r="M21" s="11">
        <v>0</v>
      </c>
      <c r="N21" s="11">
        <v>0</v>
      </c>
      <c r="O21" s="86" t="s">
        <v>640</v>
      </c>
      <c r="P21" s="86" t="s">
        <v>646</v>
      </c>
      <c r="Q21" s="86" t="s">
        <v>723</v>
      </c>
      <c r="R21" s="6" t="s">
        <v>946</v>
      </c>
      <c r="S21" s="11">
        <v>1238</v>
      </c>
      <c r="T21" s="11">
        <v>0</v>
      </c>
      <c r="U21" s="86" t="s">
        <v>640</v>
      </c>
      <c r="V21" s="86" t="s">
        <v>646</v>
      </c>
      <c r="W21" s="14" t="s">
        <v>641</v>
      </c>
      <c r="X21" s="86" t="s">
        <v>625</v>
      </c>
      <c r="Y21" s="11">
        <v>0</v>
      </c>
      <c r="Z21" s="6"/>
      <c r="AA21" s="86" t="s">
        <v>640</v>
      </c>
      <c r="AB21" s="86" t="s">
        <v>646</v>
      </c>
      <c r="AC21" s="86" t="s">
        <v>705</v>
      </c>
      <c r="AD21" s="14" t="s">
        <v>684</v>
      </c>
      <c r="AE21" s="11">
        <v>1257</v>
      </c>
      <c r="AF21" s="6"/>
      <c r="AG21" s="86" t="s">
        <v>640</v>
      </c>
      <c r="AH21" s="86" t="s">
        <v>646</v>
      </c>
      <c r="AI21" s="40" t="s">
        <v>723</v>
      </c>
      <c r="AJ21" s="86" t="s">
        <v>947</v>
      </c>
      <c r="AK21" s="208" t="s">
        <v>624</v>
      </c>
      <c r="AL21" s="209"/>
      <c r="AM21" s="209"/>
      <c r="AN21" s="209"/>
      <c r="AO21" s="209"/>
      <c r="AP21" s="210"/>
      <c r="AQ21" s="6"/>
      <c r="AR21" s="6"/>
      <c r="AS21" s="6"/>
      <c r="AT21" s="86" t="s">
        <v>640</v>
      </c>
      <c r="AU21" s="86" t="s">
        <v>646</v>
      </c>
      <c r="AV21" s="208" t="s">
        <v>647</v>
      </c>
      <c r="AW21" s="210"/>
      <c r="AX21" s="6" t="s">
        <v>976</v>
      </c>
    </row>
    <row r="22" spans="1:50" s="8" customFormat="1" ht="45" x14ac:dyDescent="0.25">
      <c r="A22" s="56">
        <v>549797</v>
      </c>
      <c r="B22" s="56" t="s">
        <v>223</v>
      </c>
      <c r="C22" s="56" t="s">
        <v>483</v>
      </c>
      <c r="D22" s="56">
        <v>280</v>
      </c>
      <c r="E22" s="56">
        <v>303</v>
      </c>
      <c r="F22" s="57"/>
      <c r="G22" s="11">
        <v>10010</v>
      </c>
      <c r="H22" s="11">
        <v>6260</v>
      </c>
      <c r="I22" s="143" t="s">
        <v>640</v>
      </c>
      <c r="J22" s="143" t="s">
        <v>646</v>
      </c>
      <c r="K22" s="143" t="s">
        <v>723</v>
      </c>
      <c r="L22" s="143"/>
      <c r="M22" s="11"/>
      <c r="N22" s="11"/>
      <c r="O22" s="143" t="s">
        <v>640</v>
      </c>
      <c r="P22" s="143" t="s">
        <v>646</v>
      </c>
      <c r="Q22" s="143" t="s">
        <v>705</v>
      </c>
      <c r="R22" s="9" t="s">
        <v>752</v>
      </c>
      <c r="S22" s="11">
        <v>2674</v>
      </c>
      <c r="T22" s="11">
        <v>89</v>
      </c>
      <c r="U22" s="143" t="s">
        <v>640</v>
      </c>
      <c r="V22" s="143" t="s">
        <v>646</v>
      </c>
      <c r="W22" s="14" t="s">
        <v>641</v>
      </c>
      <c r="X22" s="143" t="s">
        <v>625</v>
      </c>
      <c r="Y22" s="11">
        <v>0</v>
      </c>
      <c r="Z22" s="6"/>
      <c r="AA22" s="143" t="s">
        <v>640</v>
      </c>
      <c r="AB22" s="143" t="s">
        <v>646</v>
      </c>
      <c r="AC22" s="40" t="s">
        <v>723</v>
      </c>
      <c r="AD22" s="14" t="s">
        <v>1172</v>
      </c>
      <c r="AE22" s="11">
        <v>3447</v>
      </c>
      <c r="AF22" s="6"/>
      <c r="AG22" s="143" t="s">
        <v>640</v>
      </c>
      <c r="AH22" s="143" t="s">
        <v>646</v>
      </c>
      <c r="AI22" s="14" t="s">
        <v>723</v>
      </c>
      <c r="AJ22" s="14" t="s">
        <v>1173</v>
      </c>
      <c r="AK22" s="208" t="s">
        <v>624</v>
      </c>
      <c r="AL22" s="209"/>
      <c r="AM22" s="209"/>
      <c r="AN22" s="209"/>
      <c r="AO22" s="209"/>
      <c r="AP22" s="210"/>
      <c r="AQ22" s="6"/>
      <c r="AR22" s="6"/>
      <c r="AS22" s="14" t="s">
        <v>675</v>
      </c>
      <c r="AT22" s="143" t="s">
        <v>640</v>
      </c>
      <c r="AU22" s="143" t="s">
        <v>646</v>
      </c>
      <c r="AV22" s="143" t="s">
        <v>642</v>
      </c>
      <c r="AW22" s="143" t="s">
        <v>625</v>
      </c>
      <c r="AX22" s="6" t="s">
        <v>1081</v>
      </c>
    </row>
    <row r="23" spans="1:50" s="8" customFormat="1" x14ac:dyDescent="0.25">
      <c r="A23" s="56">
        <v>549843</v>
      </c>
      <c r="B23" s="56" t="s">
        <v>224</v>
      </c>
      <c r="C23" s="56" t="s">
        <v>483</v>
      </c>
      <c r="D23" s="56">
        <v>1350</v>
      </c>
      <c r="E23" s="56">
        <v>541</v>
      </c>
      <c r="F23" s="57"/>
      <c r="G23" s="11"/>
      <c r="H23" s="11"/>
      <c r="I23" s="11"/>
      <c r="J23" s="11"/>
      <c r="K23" s="65"/>
      <c r="L23" s="65"/>
      <c r="M23" s="11"/>
      <c r="N23" s="11"/>
      <c r="O23" s="11"/>
      <c r="P23" s="11"/>
      <c r="Q23" s="65"/>
      <c r="R23" s="6"/>
      <c r="S23" s="11"/>
      <c r="T23" s="6"/>
      <c r="U23" s="6"/>
      <c r="V23" s="6"/>
      <c r="W23" s="6"/>
      <c r="X23" s="65"/>
      <c r="Y23" s="6"/>
      <c r="Z23" s="6"/>
      <c r="AA23" s="6"/>
      <c r="AB23" s="6"/>
      <c r="AC23" s="6"/>
      <c r="AD23" s="65"/>
      <c r="AE23" s="6"/>
      <c r="AF23" s="6"/>
      <c r="AG23" s="6"/>
      <c r="AH23" s="6"/>
      <c r="AI23" s="6"/>
      <c r="AJ23" s="6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5"/>
      <c r="AX23" s="6"/>
    </row>
    <row r="24" spans="1:50" s="8" customFormat="1" ht="30" x14ac:dyDescent="0.25">
      <c r="A24" s="9">
        <v>529885</v>
      </c>
      <c r="B24" s="9" t="s">
        <v>62</v>
      </c>
      <c r="C24" s="9" t="s">
        <v>483</v>
      </c>
      <c r="D24" s="9">
        <v>95</v>
      </c>
      <c r="E24" s="9">
        <v>82</v>
      </c>
      <c r="F24" s="65"/>
      <c r="G24" s="11">
        <v>1859</v>
      </c>
      <c r="H24" s="11">
        <v>984</v>
      </c>
      <c r="I24" s="65" t="s">
        <v>640</v>
      </c>
      <c r="J24" s="65" t="s">
        <v>646</v>
      </c>
      <c r="K24" s="65" t="s">
        <v>723</v>
      </c>
      <c r="L24" s="65"/>
      <c r="M24" s="11"/>
      <c r="N24" s="11"/>
      <c r="O24" s="65" t="s">
        <v>640</v>
      </c>
      <c r="P24" s="65" t="s">
        <v>646</v>
      </c>
      <c r="Q24" s="65" t="s">
        <v>705</v>
      </c>
      <c r="R24" s="9" t="s">
        <v>752</v>
      </c>
      <c r="S24" s="11">
        <v>1143</v>
      </c>
      <c r="T24" s="11">
        <v>186</v>
      </c>
      <c r="U24" s="65" t="s">
        <v>640</v>
      </c>
      <c r="V24" s="65" t="s">
        <v>646</v>
      </c>
      <c r="W24" s="14" t="s">
        <v>641</v>
      </c>
      <c r="X24" s="65" t="s">
        <v>625</v>
      </c>
      <c r="Y24" s="11">
        <v>0</v>
      </c>
      <c r="Z24" s="6"/>
      <c r="AA24" s="65" t="s">
        <v>640</v>
      </c>
      <c r="AB24" s="65" t="s">
        <v>646</v>
      </c>
      <c r="AC24" s="14" t="s">
        <v>685</v>
      </c>
      <c r="AD24" s="41" t="s">
        <v>684</v>
      </c>
      <c r="AE24" s="11">
        <v>465</v>
      </c>
      <c r="AF24" s="6"/>
      <c r="AG24" s="65" t="s">
        <v>640</v>
      </c>
      <c r="AH24" s="65" t="s">
        <v>646</v>
      </c>
      <c r="AI24" s="40" t="s">
        <v>723</v>
      </c>
      <c r="AJ24" s="41" t="s">
        <v>625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65"/>
      <c r="AT24" s="65" t="s">
        <v>640</v>
      </c>
      <c r="AU24" s="65" t="s">
        <v>646</v>
      </c>
      <c r="AV24" s="208" t="s">
        <v>647</v>
      </c>
      <c r="AW24" s="210"/>
      <c r="AX24" s="6" t="s">
        <v>777</v>
      </c>
    </row>
    <row r="25" spans="1:50" s="8" customFormat="1" ht="52.5" customHeight="1" x14ac:dyDescent="0.25">
      <c r="A25" s="9">
        <v>549975</v>
      </c>
      <c r="B25" s="9" t="s">
        <v>489</v>
      </c>
      <c r="C25" s="9" t="s">
        <v>483</v>
      </c>
      <c r="D25" s="9">
        <v>211</v>
      </c>
      <c r="E25" s="9">
        <v>248</v>
      </c>
      <c r="F25" s="140"/>
      <c r="G25" s="11">
        <v>3263</v>
      </c>
      <c r="H25" s="11"/>
      <c r="I25" s="140" t="s">
        <v>640</v>
      </c>
      <c r="J25" s="140" t="s">
        <v>646</v>
      </c>
      <c r="K25" s="140" t="s">
        <v>723</v>
      </c>
      <c r="L25" s="140"/>
      <c r="M25" s="11">
        <f>1047+426+127+104+130+208+30+48+64+123+350</f>
        <v>2657</v>
      </c>
      <c r="N25" s="11"/>
      <c r="O25" s="140" t="s">
        <v>640</v>
      </c>
      <c r="P25" s="140" t="s">
        <v>646</v>
      </c>
      <c r="Q25" s="140" t="s">
        <v>723</v>
      </c>
      <c r="R25" s="6"/>
      <c r="S25" s="11">
        <v>1721</v>
      </c>
      <c r="T25" s="11">
        <v>427</v>
      </c>
      <c r="U25" s="140" t="s">
        <v>640</v>
      </c>
      <c r="V25" s="140" t="s">
        <v>646</v>
      </c>
      <c r="W25" s="14" t="s">
        <v>641</v>
      </c>
      <c r="X25" s="140" t="s">
        <v>625</v>
      </c>
      <c r="Y25" s="11">
        <f>426+234</f>
        <v>660</v>
      </c>
      <c r="Z25" s="6"/>
      <c r="AA25" s="140" t="s">
        <v>640</v>
      </c>
      <c r="AB25" s="140" t="s">
        <v>646</v>
      </c>
      <c r="AC25" s="40" t="s">
        <v>723</v>
      </c>
      <c r="AD25" s="141" t="s">
        <v>947</v>
      </c>
      <c r="AE25" s="11">
        <v>1682</v>
      </c>
      <c r="AF25" s="6"/>
      <c r="AG25" s="140" t="s">
        <v>640</v>
      </c>
      <c r="AH25" s="140" t="s">
        <v>646</v>
      </c>
      <c r="AI25" s="14" t="s">
        <v>723</v>
      </c>
      <c r="AJ25" s="141" t="s">
        <v>947</v>
      </c>
      <c r="AK25" s="208" t="s">
        <v>624</v>
      </c>
      <c r="AL25" s="209"/>
      <c r="AM25" s="209"/>
      <c r="AN25" s="209"/>
      <c r="AO25" s="209"/>
      <c r="AP25" s="210"/>
      <c r="AQ25" s="6"/>
      <c r="AR25" s="6"/>
      <c r="AS25" s="14" t="s">
        <v>675</v>
      </c>
      <c r="AT25" s="140" t="s">
        <v>640</v>
      </c>
      <c r="AU25" s="140" t="s">
        <v>646</v>
      </c>
      <c r="AV25" s="140" t="s">
        <v>642</v>
      </c>
      <c r="AW25" s="140" t="s">
        <v>625</v>
      </c>
      <c r="AX25" s="6" t="s">
        <v>1131</v>
      </c>
    </row>
    <row r="26" spans="1:50" s="8" customFormat="1" ht="39.4" customHeight="1" x14ac:dyDescent="0.25">
      <c r="A26" s="9">
        <v>598852</v>
      </c>
      <c r="B26" s="9" t="s">
        <v>604</v>
      </c>
      <c r="C26" s="9" t="s">
        <v>483</v>
      </c>
      <c r="D26" s="9">
        <v>147</v>
      </c>
      <c r="E26" s="9">
        <v>162</v>
      </c>
      <c r="F26" s="86"/>
      <c r="G26" s="11">
        <v>4339</v>
      </c>
      <c r="H26" s="11">
        <v>2509</v>
      </c>
      <c r="I26" s="86" t="s">
        <v>640</v>
      </c>
      <c r="J26" s="86" t="s">
        <v>646</v>
      </c>
      <c r="K26" s="86" t="s">
        <v>723</v>
      </c>
      <c r="L26" s="6" t="s">
        <v>946</v>
      </c>
      <c r="M26" s="11">
        <v>0</v>
      </c>
      <c r="N26" s="11">
        <v>0</v>
      </c>
      <c r="O26" s="86" t="s">
        <v>640</v>
      </c>
      <c r="P26" s="86" t="s">
        <v>646</v>
      </c>
      <c r="Q26" s="86" t="s">
        <v>723</v>
      </c>
      <c r="R26" s="6" t="s">
        <v>946</v>
      </c>
      <c r="S26" s="11">
        <v>1595</v>
      </c>
      <c r="T26" s="11">
        <v>60</v>
      </c>
      <c r="U26" s="86" t="s">
        <v>640</v>
      </c>
      <c r="V26" s="86" t="s">
        <v>646</v>
      </c>
      <c r="W26" s="14" t="s">
        <v>641</v>
      </c>
      <c r="X26" s="86" t="s">
        <v>625</v>
      </c>
      <c r="Y26" s="11">
        <v>0</v>
      </c>
      <c r="Z26" s="6"/>
      <c r="AA26" s="86" t="s">
        <v>640</v>
      </c>
      <c r="AB26" s="86" t="s">
        <v>646</v>
      </c>
      <c r="AC26" s="14" t="s">
        <v>685</v>
      </c>
      <c r="AD26" s="41" t="s">
        <v>684</v>
      </c>
      <c r="AE26" s="11">
        <v>1954</v>
      </c>
      <c r="AF26" s="6"/>
      <c r="AG26" s="86" t="s">
        <v>640</v>
      </c>
      <c r="AH26" s="86" t="s">
        <v>646</v>
      </c>
      <c r="AI26" s="40" t="s">
        <v>723</v>
      </c>
      <c r="AJ26" s="41" t="s">
        <v>947</v>
      </c>
      <c r="AK26" s="208" t="s">
        <v>624</v>
      </c>
      <c r="AL26" s="209"/>
      <c r="AM26" s="209"/>
      <c r="AN26" s="209"/>
      <c r="AO26" s="209"/>
      <c r="AP26" s="210"/>
      <c r="AQ26" s="6"/>
      <c r="AR26" s="6"/>
      <c r="AS26" s="14" t="s">
        <v>675</v>
      </c>
      <c r="AT26" s="86" t="s">
        <v>640</v>
      </c>
      <c r="AU26" s="86" t="s">
        <v>646</v>
      </c>
      <c r="AV26" s="86" t="s">
        <v>642</v>
      </c>
      <c r="AW26" s="86" t="s">
        <v>625</v>
      </c>
      <c r="AX26" s="6" t="s">
        <v>975</v>
      </c>
    </row>
    <row r="27" spans="1:50" s="8" customFormat="1" ht="30" x14ac:dyDescent="0.25">
      <c r="A27" s="9">
        <v>550035</v>
      </c>
      <c r="B27" s="9" t="s">
        <v>492</v>
      </c>
      <c r="C27" s="9" t="s">
        <v>483</v>
      </c>
      <c r="D27" s="9">
        <v>348</v>
      </c>
      <c r="E27" s="9">
        <v>358</v>
      </c>
      <c r="F27" s="161"/>
      <c r="G27" s="11">
        <v>3908</v>
      </c>
      <c r="H27" s="11">
        <v>922</v>
      </c>
      <c r="I27" s="161" t="s">
        <v>640</v>
      </c>
      <c r="J27" s="161" t="s">
        <v>646</v>
      </c>
      <c r="K27" s="161" t="s">
        <v>723</v>
      </c>
      <c r="L27" s="161"/>
      <c r="M27" s="11"/>
      <c r="N27" s="11"/>
      <c r="O27" s="161" t="s">
        <v>640</v>
      </c>
      <c r="P27" s="161" t="s">
        <v>646</v>
      </c>
      <c r="Q27" s="161" t="s">
        <v>705</v>
      </c>
      <c r="R27" s="9" t="s">
        <v>752</v>
      </c>
      <c r="S27" s="11">
        <v>2299</v>
      </c>
      <c r="T27" s="11">
        <v>0</v>
      </c>
      <c r="U27" s="161" t="s">
        <v>640</v>
      </c>
      <c r="V27" s="161" t="s">
        <v>646</v>
      </c>
      <c r="W27" s="14" t="s">
        <v>641</v>
      </c>
      <c r="X27" s="161" t="s">
        <v>625</v>
      </c>
      <c r="Y27" s="11">
        <v>0</v>
      </c>
      <c r="Z27" s="6"/>
      <c r="AA27" s="161" t="s">
        <v>640</v>
      </c>
      <c r="AB27" s="161" t="s">
        <v>646</v>
      </c>
      <c r="AC27" s="14" t="s">
        <v>723</v>
      </c>
      <c r="AD27" s="14" t="s">
        <v>994</v>
      </c>
      <c r="AE27" s="11">
        <v>3265</v>
      </c>
      <c r="AF27" s="6"/>
      <c r="AG27" s="161" t="s">
        <v>640</v>
      </c>
      <c r="AH27" s="161" t="s">
        <v>646</v>
      </c>
      <c r="AI27" s="14" t="s">
        <v>723</v>
      </c>
      <c r="AJ27" s="162" t="s">
        <v>1245</v>
      </c>
      <c r="AK27" s="208" t="s">
        <v>624</v>
      </c>
      <c r="AL27" s="209"/>
      <c r="AM27" s="209"/>
      <c r="AN27" s="209"/>
      <c r="AO27" s="209"/>
      <c r="AP27" s="210"/>
      <c r="AQ27" s="6"/>
      <c r="AR27" s="6"/>
      <c r="AS27" s="6"/>
      <c r="AT27" s="161" t="s">
        <v>640</v>
      </c>
      <c r="AU27" s="161" t="s">
        <v>646</v>
      </c>
      <c r="AV27" s="208" t="s">
        <v>647</v>
      </c>
      <c r="AW27" s="210"/>
      <c r="AX27" s="6" t="s">
        <v>1015</v>
      </c>
    </row>
    <row r="28" spans="1:50" s="8" customFormat="1" ht="45" x14ac:dyDescent="0.25">
      <c r="A28" s="9">
        <v>550043</v>
      </c>
      <c r="B28" s="9" t="s">
        <v>493</v>
      </c>
      <c r="C28" s="9" t="s">
        <v>483</v>
      </c>
      <c r="D28" s="9">
        <v>162</v>
      </c>
      <c r="E28" s="9">
        <v>188</v>
      </c>
      <c r="F28" s="86"/>
      <c r="G28" s="11">
        <v>3971</v>
      </c>
      <c r="H28" s="11">
        <v>2239</v>
      </c>
      <c r="I28" s="86" t="s">
        <v>640</v>
      </c>
      <c r="J28" s="86" t="s">
        <v>646</v>
      </c>
      <c r="K28" s="86" t="s">
        <v>723</v>
      </c>
      <c r="L28" s="86"/>
      <c r="M28" s="11"/>
      <c r="N28" s="11"/>
      <c r="O28" s="86" t="s">
        <v>640</v>
      </c>
      <c r="P28" s="86" t="s">
        <v>646</v>
      </c>
      <c r="Q28" s="86" t="s">
        <v>705</v>
      </c>
      <c r="R28" s="9" t="s">
        <v>752</v>
      </c>
      <c r="S28" s="11">
        <v>1029</v>
      </c>
      <c r="T28" s="11">
        <v>0</v>
      </c>
      <c r="U28" s="86" t="s">
        <v>640</v>
      </c>
      <c r="V28" s="86" t="s">
        <v>646</v>
      </c>
      <c r="W28" s="14" t="s">
        <v>641</v>
      </c>
      <c r="X28" s="86" t="s">
        <v>625</v>
      </c>
      <c r="Y28" s="11">
        <v>0</v>
      </c>
      <c r="Z28" s="6"/>
      <c r="AA28" s="86" t="s">
        <v>640</v>
      </c>
      <c r="AB28" s="86" t="s">
        <v>646</v>
      </c>
      <c r="AC28" s="40" t="s">
        <v>685</v>
      </c>
      <c r="AD28" s="14" t="s">
        <v>994</v>
      </c>
      <c r="AE28" s="11">
        <v>1422</v>
      </c>
      <c r="AF28" s="6"/>
      <c r="AG28" s="86" t="s">
        <v>640</v>
      </c>
      <c r="AH28" s="86" t="s">
        <v>646</v>
      </c>
      <c r="AI28" s="14" t="s">
        <v>723</v>
      </c>
      <c r="AJ28" s="41" t="s">
        <v>947</v>
      </c>
      <c r="AK28" s="208" t="s">
        <v>624</v>
      </c>
      <c r="AL28" s="209"/>
      <c r="AM28" s="209"/>
      <c r="AN28" s="209"/>
      <c r="AO28" s="209"/>
      <c r="AP28" s="210"/>
      <c r="AQ28" s="6"/>
      <c r="AR28" s="6"/>
      <c r="AS28" s="14" t="s">
        <v>675</v>
      </c>
      <c r="AT28" s="86" t="s">
        <v>640</v>
      </c>
      <c r="AU28" s="86" t="s">
        <v>646</v>
      </c>
      <c r="AV28" s="86" t="s">
        <v>642</v>
      </c>
      <c r="AW28" s="86" t="s">
        <v>625</v>
      </c>
      <c r="AX28" s="6" t="s">
        <v>995</v>
      </c>
    </row>
    <row r="29" spans="1:50" s="8" customFormat="1" ht="30" x14ac:dyDescent="0.25">
      <c r="A29" s="56">
        <v>550060</v>
      </c>
      <c r="B29" s="56" t="s">
        <v>494</v>
      </c>
      <c r="C29" s="56" t="s">
        <v>483</v>
      </c>
      <c r="D29" s="56">
        <v>307</v>
      </c>
      <c r="E29" s="56">
        <v>323</v>
      </c>
      <c r="F29" s="57"/>
      <c r="G29" s="11">
        <v>6728</v>
      </c>
      <c r="H29" s="11">
        <v>4292</v>
      </c>
      <c r="I29" s="152" t="s">
        <v>640</v>
      </c>
      <c r="J29" s="152" t="s">
        <v>646</v>
      </c>
      <c r="K29" s="152" t="s">
        <v>723</v>
      </c>
      <c r="L29" s="152"/>
      <c r="M29" s="11"/>
      <c r="N29" s="11"/>
      <c r="O29" s="152" t="s">
        <v>640</v>
      </c>
      <c r="P29" s="152" t="s">
        <v>646</v>
      </c>
      <c r="Q29" s="152" t="s">
        <v>705</v>
      </c>
      <c r="R29" s="9" t="s">
        <v>752</v>
      </c>
      <c r="S29" s="11">
        <v>1562</v>
      </c>
      <c r="T29" s="11">
        <v>0</v>
      </c>
      <c r="U29" s="152" t="s">
        <v>640</v>
      </c>
      <c r="V29" s="152" t="s">
        <v>646</v>
      </c>
      <c r="W29" s="14" t="s">
        <v>641</v>
      </c>
      <c r="X29" s="152" t="s">
        <v>625</v>
      </c>
      <c r="Y29" s="9">
        <v>3193</v>
      </c>
      <c r="Z29" s="9"/>
      <c r="AA29" s="152" t="s">
        <v>640</v>
      </c>
      <c r="AB29" s="152" t="s">
        <v>646</v>
      </c>
      <c r="AC29" s="14" t="s">
        <v>723</v>
      </c>
      <c r="AD29" s="14" t="s">
        <v>1201</v>
      </c>
      <c r="AE29" s="11">
        <v>1764</v>
      </c>
      <c r="AF29" s="6"/>
      <c r="AG29" s="152" t="s">
        <v>640</v>
      </c>
      <c r="AH29" s="152" t="s">
        <v>646</v>
      </c>
      <c r="AI29" s="14" t="s">
        <v>723</v>
      </c>
      <c r="AJ29" s="153" t="s">
        <v>947</v>
      </c>
      <c r="AK29" s="208" t="s">
        <v>624</v>
      </c>
      <c r="AL29" s="209"/>
      <c r="AM29" s="209"/>
      <c r="AN29" s="209"/>
      <c r="AO29" s="209"/>
      <c r="AP29" s="210"/>
      <c r="AQ29" s="6"/>
      <c r="AR29" s="6"/>
      <c r="AS29" s="152"/>
      <c r="AT29" s="152" t="s">
        <v>640</v>
      </c>
      <c r="AU29" s="152" t="s">
        <v>646</v>
      </c>
      <c r="AV29" s="208" t="s">
        <v>647</v>
      </c>
      <c r="AW29" s="210"/>
      <c r="AX29" s="6" t="s">
        <v>1100</v>
      </c>
    </row>
    <row r="30" spans="1:50" s="25" customFormat="1" x14ac:dyDescent="0.25"/>
    <row r="31" spans="1:50" s="26" customFormat="1" x14ac:dyDescent="0.25"/>
  </sheetData>
  <mergeCells count="27">
    <mergeCell ref="AV29:AW29"/>
    <mergeCell ref="AK22:AP22"/>
    <mergeCell ref="AK5:AP5"/>
    <mergeCell ref="AK8:AP8"/>
    <mergeCell ref="AV8:AW8"/>
    <mergeCell ref="AK7:AP7"/>
    <mergeCell ref="AK19:AP19"/>
    <mergeCell ref="AK15:AP15"/>
    <mergeCell ref="AK17:AP17"/>
    <mergeCell ref="AK16:AP16"/>
    <mergeCell ref="AK29:AP29"/>
    <mergeCell ref="AK27:AP27"/>
    <mergeCell ref="AV27:AW27"/>
    <mergeCell ref="AK6:AP6"/>
    <mergeCell ref="AK12:AP12"/>
    <mergeCell ref="AK11:AP11"/>
    <mergeCell ref="AK13:AP13"/>
    <mergeCell ref="AK24:AP24"/>
    <mergeCell ref="AV24:AW24"/>
    <mergeCell ref="AK20:AP20"/>
    <mergeCell ref="AV20:AW20"/>
    <mergeCell ref="AK26:AP26"/>
    <mergeCell ref="AK21:AP21"/>
    <mergeCell ref="AV21:AW21"/>
    <mergeCell ref="AK28:AP28"/>
    <mergeCell ref="AV15:AW15"/>
    <mergeCell ref="AK25:AP25"/>
  </mergeCells>
  <conditionalFormatting sqref="O19:Q19">
    <cfRule type="duplicateValues" dxfId="3" priority="4"/>
  </conditionalFormatting>
  <conditionalFormatting sqref="O22:Q22">
    <cfRule type="duplicateValues" dxfId="2" priority="3"/>
  </conditionalFormatting>
  <conditionalFormatting sqref="O29:Q29">
    <cfRule type="duplicateValues" dxfId="1" priority="2"/>
  </conditionalFormatting>
  <conditionalFormatting sqref="O13:Q13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B175-A0CB-4642-96ED-A9B8D6245D67}">
  <dimension ref="A1:AX52"/>
  <sheetViews>
    <sheetView topLeftCell="AH1" zoomScale="69" zoomScaleNormal="69" workbookViewId="0">
      <pane ySplit="3" topLeftCell="A42" activePane="bottomLeft" state="frozen"/>
      <selection pane="bottomLeft" activeCell="A4" sqref="A4:AX52"/>
    </sheetView>
  </sheetViews>
  <sheetFormatPr defaultRowHeight="15" x14ac:dyDescent="0.25"/>
  <cols>
    <col min="2" max="2" width="22.5703125" bestFit="1" customWidth="1"/>
    <col min="3" max="3" width="10.7109375" bestFit="1" customWidth="1"/>
    <col min="4" max="4" width="14.28515625" bestFit="1" customWidth="1"/>
    <col min="5" max="5" width="14.28515625" customWidth="1"/>
    <col min="6" max="6" width="12.5703125" bestFit="1" customWidth="1"/>
    <col min="7" max="11" width="20.7109375" customWidth="1"/>
    <col min="12" max="12" width="36.7109375" customWidth="1"/>
    <col min="13" max="17" width="20.7109375" customWidth="1"/>
    <col min="18" max="18" width="36.7109375" customWidth="1"/>
    <col min="19" max="49" width="15.7109375" customWidth="1"/>
    <col min="50" max="50" width="115.7109375" customWidth="1"/>
  </cols>
  <sheetData>
    <row r="1" spans="1:50" ht="15" customHeight="1" x14ac:dyDescent="0.25">
      <c r="A1" s="199" t="s">
        <v>0</v>
      </c>
      <c r="B1" s="199" t="s">
        <v>1</v>
      </c>
      <c r="C1" s="199" t="s">
        <v>2</v>
      </c>
      <c r="D1" s="199" t="s">
        <v>3</v>
      </c>
      <c r="E1" s="204" t="s">
        <v>655</v>
      </c>
      <c r="F1" s="199" t="s">
        <v>4</v>
      </c>
      <c r="G1" s="202" t="s">
        <v>5</v>
      </c>
      <c r="H1" s="202"/>
      <c r="I1" s="202"/>
      <c r="J1" s="202"/>
      <c r="K1" s="202"/>
      <c r="L1" s="202"/>
      <c r="M1" s="202"/>
      <c r="N1" s="202"/>
      <c r="O1" s="195"/>
      <c r="P1" s="195"/>
      <c r="Q1" s="195"/>
      <c r="R1" s="195"/>
      <c r="S1" s="202" t="s">
        <v>10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199" t="s">
        <v>623</v>
      </c>
    </row>
    <row r="2" spans="1:50" x14ac:dyDescent="0.25">
      <c r="A2" s="199"/>
      <c r="B2" s="199"/>
      <c r="C2" s="199"/>
      <c r="D2" s="199"/>
      <c r="E2" s="204"/>
      <c r="F2" s="199"/>
      <c r="G2" s="203" t="s">
        <v>6</v>
      </c>
      <c r="H2" s="203"/>
      <c r="I2" s="203"/>
      <c r="J2" s="203"/>
      <c r="K2" s="203"/>
      <c r="L2" s="203"/>
      <c r="M2" s="203" t="s">
        <v>8</v>
      </c>
      <c r="N2" s="203"/>
      <c r="O2" s="203"/>
      <c r="P2" s="203"/>
      <c r="Q2" s="203"/>
      <c r="R2" s="203"/>
      <c r="S2" s="203" t="s">
        <v>11</v>
      </c>
      <c r="T2" s="203"/>
      <c r="U2" s="203"/>
      <c r="V2" s="203"/>
      <c r="W2" s="203"/>
      <c r="X2" s="203"/>
      <c r="Y2" s="203" t="s">
        <v>12</v>
      </c>
      <c r="Z2" s="203"/>
      <c r="AA2" s="203"/>
      <c r="AB2" s="203"/>
      <c r="AC2" s="203"/>
      <c r="AD2" s="203"/>
      <c r="AE2" s="203" t="s">
        <v>14</v>
      </c>
      <c r="AF2" s="203"/>
      <c r="AG2" s="203"/>
      <c r="AH2" s="203"/>
      <c r="AI2" s="203"/>
      <c r="AJ2" s="203"/>
      <c r="AK2" s="203" t="s">
        <v>15</v>
      </c>
      <c r="AL2" s="203"/>
      <c r="AM2" s="203"/>
      <c r="AN2" s="203"/>
      <c r="AO2" s="203"/>
      <c r="AP2" s="203"/>
      <c r="AQ2" s="203" t="s">
        <v>16</v>
      </c>
      <c r="AR2" s="203"/>
      <c r="AS2" s="203"/>
      <c r="AT2" s="203"/>
      <c r="AU2" s="203"/>
      <c r="AV2" s="203"/>
      <c r="AW2" s="203"/>
      <c r="AX2" s="199"/>
    </row>
    <row r="3" spans="1:50" ht="30" x14ac:dyDescent="0.25">
      <c r="A3" s="199"/>
      <c r="B3" s="199"/>
      <c r="C3" s="199"/>
      <c r="D3" s="199"/>
      <c r="E3" s="204"/>
      <c r="F3" s="199"/>
      <c r="G3" s="20" t="s">
        <v>632</v>
      </c>
      <c r="H3" s="18" t="s">
        <v>633</v>
      </c>
      <c r="I3" s="18" t="s">
        <v>639</v>
      </c>
      <c r="J3" s="18" t="s">
        <v>722</v>
      </c>
      <c r="K3" s="18" t="s">
        <v>638</v>
      </c>
      <c r="L3" s="20" t="s">
        <v>623</v>
      </c>
      <c r="M3" s="18" t="s">
        <v>632</v>
      </c>
      <c r="N3" s="18" t="s">
        <v>633</v>
      </c>
      <c r="O3" s="18" t="s">
        <v>639</v>
      </c>
      <c r="P3" s="18" t="s">
        <v>722</v>
      </c>
      <c r="Q3" s="18" t="s">
        <v>638</v>
      </c>
      <c r="R3" s="20" t="s">
        <v>623</v>
      </c>
      <c r="S3" s="18" t="s">
        <v>632</v>
      </c>
      <c r="T3" s="18" t="s">
        <v>633</v>
      </c>
      <c r="U3" s="18" t="s">
        <v>639</v>
      </c>
      <c r="V3" s="18" t="s">
        <v>722</v>
      </c>
      <c r="W3" s="18" t="s">
        <v>638</v>
      </c>
      <c r="X3" s="18" t="s">
        <v>13</v>
      </c>
      <c r="Y3" s="18" t="s">
        <v>7</v>
      </c>
      <c r="Z3" s="18" t="s">
        <v>9</v>
      </c>
      <c r="AA3" s="18" t="s">
        <v>639</v>
      </c>
      <c r="AB3" s="18" t="s">
        <v>722</v>
      </c>
      <c r="AC3" s="18" t="s">
        <v>638</v>
      </c>
      <c r="AD3" s="18" t="s">
        <v>13</v>
      </c>
      <c r="AE3" s="18" t="s">
        <v>7</v>
      </c>
      <c r="AF3" s="18" t="s">
        <v>9</v>
      </c>
      <c r="AG3" s="18" t="s">
        <v>639</v>
      </c>
      <c r="AH3" s="18" t="s">
        <v>722</v>
      </c>
      <c r="AI3" s="18" t="s">
        <v>638</v>
      </c>
      <c r="AJ3" s="18" t="s">
        <v>13</v>
      </c>
      <c r="AK3" s="18" t="s">
        <v>7</v>
      </c>
      <c r="AL3" s="18" t="s">
        <v>9</v>
      </c>
      <c r="AM3" s="18" t="s">
        <v>639</v>
      </c>
      <c r="AN3" s="18" t="s">
        <v>722</v>
      </c>
      <c r="AO3" s="18" t="s">
        <v>638</v>
      </c>
      <c r="AP3" s="18" t="s">
        <v>13</v>
      </c>
      <c r="AQ3" s="18" t="s">
        <v>7</v>
      </c>
      <c r="AR3" s="18" t="s">
        <v>9</v>
      </c>
      <c r="AS3" s="18" t="s">
        <v>663</v>
      </c>
      <c r="AT3" s="18" t="s">
        <v>639</v>
      </c>
      <c r="AU3" s="18" t="s">
        <v>722</v>
      </c>
      <c r="AV3" s="18" t="s">
        <v>638</v>
      </c>
      <c r="AW3" s="18" t="s">
        <v>13</v>
      </c>
      <c r="AX3" s="199"/>
    </row>
    <row r="4" spans="1:50" s="10" customFormat="1" x14ac:dyDescent="0.25">
      <c r="A4" s="56">
        <v>549258</v>
      </c>
      <c r="B4" s="56" t="s">
        <v>227</v>
      </c>
      <c r="C4" s="56" t="s">
        <v>226</v>
      </c>
      <c r="D4" s="56">
        <v>946</v>
      </c>
      <c r="E4" s="56">
        <v>517</v>
      </c>
      <c r="F4" s="57"/>
      <c r="G4" s="9"/>
      <c r="H4" s="9"/>
      <c r="I4" s="9"/>
      <c r="J4" s="9"/>
      <c r="K4" s="9"/>
      <c r="L4" s="65"/>
      <c r="M4" s="11"/>
      <c r="N4" s="11"/>
      <c r="O4" s="11"/>
      <c r="P4" s="11"/>
      <c r="Q4" s="65"/>
      <c r="R4" s="65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70.5" customHeight="1" x14ac:dyDescent="0.25">
      <c r="A5" s="9">
        <v>562122</v>
      </c>
      <c r="B5" s="9" t="s">
        <v>520</v>
      </c>
      <c r="C5" s="9" t="s">
        <v>226</v>
      </c>
      <c r="D5" s="9">
        <v>204</v>
      </c>
      <c r="E5" s="9">
        <v>235</v>
      </c>
      <c r="F5" s="123"/>
      <c r="G5" s="9">
        <v>7556</v>
      </c>
      <c r="H5" s="9">
        <v>4954</v>
      </c>
      <c r="I5" s="123" t="s">
        <v>640</v>
      </c>
      <c r="J5" s="123" t="s">
        <v>646</v>
      </c>
      <c r="K5" s="123" t="s">
        <v>723</v>
      </c>
      <c r="L5" s="123"/>
      <c r="M5" s="11">
        <v>19931</v>
      </c>
      <c r="N5" s="11">
        <v>19430</v>
      </c>
      <c r="O5" s="123" t="s">
        <v>640</v>
      </c>
      <c r="P5" s="123" t="s">
        <v>646</v>
      </c>
      <c r="Q5" s="123" t="s">
        <v>723</v>
      </c>
      <c r="R5" s="123"/>
      <c r="S5" s="9">
        <v>3340</v>
      </c>
      <c r="T5" s="9">
        <v>865</v>
      </c>
      <c r="U5" s="123" t="s">
        <v>640</v>
      </c>
      <c r="V5" s="123" t="s">
        <v>646</v>
      </c>
      <c r="W5" s="14" t="s">
        <v>641</v>
      </c>
      <c r="X5" s="123" t="s">
        <v>625</v>
      </c>
      <c r="Y5" s="9">
        <v>7103</v>
      </c>
      <c r="Z5" s="9"/>
      <c r="AA5" s="123" t="s">
        <v>640</v>
      </c>
      <c r="AB5" s="123" t="s">
        <v>646</v>
      </c>
      <c r="AC5" s="14" t="s">
        <v>723</v>
      </c>
      <c r="AD5" s="124" t="s">
        <v>625</v>
      </c>
      <c r="AE5" s="9">
        <v>3762</v>
      </c>
      <c r="AF5" s="9"/>
      <c r="AG5" s="123" t="s">
        <v>640</v>
      </c>
      <c r="AH5" s="123" t="s">
        <v>646</v>
      </c>
      <c r="AI5" s="123" t="s">
        <v>723</v>
      </c>
      <c r="AJ5" s="123" t="s">
        <v>625</v>
      </c>
      <c r="AK5" s="208" t="s">
        <v>624</v>
      </c>
      <c r="AL5" s="209"/>
      <c r="AM5" s="209"/>
      <c r="AN5" s="209"/>
      <c r="AO5" s="209"/>
      <c r="AP5" s="210"/>
      <c r="AQ5" s="9"/>
      <c r="AR5" s="9"/>
      <c r="AS5" s="14" t="s">
        <v>1312</v>
      </c>
      <c r="AT5" s="123" t="s">
        <v>640</v>
      </c>
      <c r="AU5" s="123" t="s">
        <v>646</v>
      </c>
      <c r="AV5" s="123" t="s">
        <v>642</v>
      </c>
      <c r="AW5" s="123" t="s">
        <v>625</v>
      </c>
      <c r="AX5" s="9"/>
    </row>
    <row r="6" spans="1:50" s="10" customFormat="1" ht="67.5" customHeight="1" x14ac:dyDescent="0.25">
      <c r="A6" s="9">
        <v>549321</v>
      </c>
      <c r="B6" s="9" t="s">
        <v>497</v>
      </c>
      <c r="C6" s="9" t="s">
        <v>226</v>
      </c>
      <c r="D6" s="9">
        <v>150</v>
      </c>
      <c r="E6" s="9">
        <v>170</v>
      </c>
      <c r="F6" s="86"/>
      <c r="G6" s="9">
        <v>5154</v>
      </c>
      <c r="H6" s="9">
        <v>2065</v>
      </c>
      <c r="I6" s="86" t="s">
        <v>640</v>
      </c>
      <c r="J6" s="86" t="s">
        <v>646</v>
      </c>
      <c r="K6" s="86" t="s">
        <v>723</v>
      </c>
      <c r="L6" s="9"/>
      <c r="M6" s="9">
        <v>15930</v>
      </c>
      <c r="N6" s="9">
        <v>15338</v>
      </c>
      <c r="O6" s="86" t="s">
        <v>640</v>
      </c>
      <c r="P6" s="86" t="s">
        <v>646</v>
      </c>
      <c r="Q6" s="86" t="s">
        <v>723</v>
      </c>
      <c r="R6" s="9"/>
      <c r="S6" s="9">
        <v>2262</v>
      </c>
      <c r="T6" s="9">
        <v>150</v>
      </c>
      <c r="U6" s="86" t="s">
        <v>640</v>
      </c>
      <c r="V6" s="86" t="s">
        <v>646</v>
      </c>
      <c r="W6" s="14" t="s">
        <v>641</v>
      </c>
      <c r="X6" s="86" t="s">
        <v>625</v>
      </c>
      <c r="Y6" s="9"/>
      <c r="Z6" s="9"/>
      <c r="AA6" s="86" t="s">
        <v>640</v>
      </c>
      <c r="AB6" s="86" t="s">
        <v>646</v>
      </c>
      <c r="AC6" s="40" t="s">
        <v>685</v>
      </c>
      <c r="AD6" s="41" t="s">
        <v>684</v>
      </c>
      <c r="AE6" s="9">
        <v>2920</v>
      </c>
      <c r="AF6" s="9"/>
      <c r="AG6" s="86" t="s">
        <v>640</v>
      </c>
      <c r="AH6" s="86" t="s">
        <v>646</v>
      </c>
      <c r="AI6" s="86" t="s">
        <v>723</v>
      </c>
      <c r="AJ6" s="86" t="s">
        <v>625</v>
      </c>
      <c r="AK6" s="208" t="s">
        <v>624</v>
      </c>
      <c r="AL6" s="209"/>
      <c r="AM6" s="209"/>
      <c r="AN6" s="209"/>
      <c r="AO6" s="209"/>
      <c r="AP6" s="210"/>
      <c r="AQ6" s="9"/>
      <c r="AR6" s="9"/>
      <c r="AS6" s="14" t="s">
        <v>675</v>
      </c>
      <c r="AT6" s="86" t="s">
        <v>640</v>
      </c>
      <c r="AU6" s="86" t="s">
        <v>646</v>
      </c>
      <c r="AV6" s="86" t="s">
        <v>642</v>
      </c>
      <c r="AW6" s="86" t="s">
        <v>625</v>
      </c>
      <c r="AX6" s="9" t="s">
        <v>983</v>
      </c>
    </row>
    <row r="7" spans="1:50" s="10" customFormat="1" x14ac:dyDescent="0.25">
      <c r="A7" s="56">
        <v>549339</v>
      </c>
      <c r="B7" s="56" t="s">
        <v>437</v>
      </c>
      <c r="C7" s="56" t="s">
        <v>226</v>
      </c>
      <c r="D7" s="56">
        <v>973</v>
      </c>
      <c r="E7" s="56">
        <v>519</v>
      </c>
      <c r="F7" s="57"/>
      <c r="G7" s="11"/>
      <c r="H7" s="11"/>
      <c r="I7" s="65"/>
      <c r="J7" s="65"/>
      <c r="K7" s="65"/>
      <c r="L7" s="65"/>
      <c r="M7" s="11"/>
      <c r="N7" s="9"/>
      <c r="O7" s="65"/>
      <c r="P7" s="65"/>
      <c r="Q7" s="65"/>
      <c r="R7" s="65"/>
      <c r="S7" s="11"/>
      <c r="T7" s="9"/>
      <c r="U7" s="65"/>
      <c r="V7" s="65"/>
      <c r="W7" s="65"/>
      <c r="X7" s="65"/>
      <c r="Y7" s="9"/>
      <c r="Z7" s="9"/>
      <c r="AA7" s="9"/>
      <c r="AB7" s="9"/>
      <c r="AC7" s="9"/>
      <c r="AD7" s="9"/>
      <c r="AE7" s="9"/>
      <c r="AF7" s="9"/>
      <c r="AG7" s="65"/>
      <c r="AH7" s="65"/>
      <c r="AI7" s="65"/>
      <c r="AJ7" s="65"/>
      <c r="AK7" s="9"/>
      <c r="AL7" s="9"/>
      <c r="AM7" s="9"/>
      <c r="AN7" s="9"/>
      <c r="AO7" s="9"/>
      <c r="AP7" s="9"/>
      <c r="AQ7" s="9"/>
      <c r="AR7" s="9"/>
      <c r="AS7" s="65"/>
      <c r="AT7" s="65"/>
      <c r="AU7" s="65"/>
      <c r="AV7" s="65"/>
      <c r="AW7" s="65"/>
      <c r="AX7" s="9"/>
    </row>
    <row r="8" spans="1:50" s="10" customFormat="1" x14ac:dyDescent="0.25">
      <c r="A8" s="56">
        <v>549347</v>
      </c>
      <c r="B8" s="56" t="s">
        <v>438</v>
      </c>
      <c r="C8" s="56" t="s">
        <v>226</v>
      </c>
      <c r="D8" s="56">
        <v>1278</v>
      </c>
      <c r="E8" s="56">
        <v>534</v>
      </c>
      <c r="F8" s="57"/>
      <c r="G8" s="11"/>
      <c r="H8" s="11"/>
      <c r="I8" s="11"/>
      <c r="J8" s="11"/>
      <c r="K8" s="65"/>
      <c r="L8" s="65"/>
      <c r="M8" s="11"/>
      <c r="N8" s="11"/>
      <c r="O8" s="11"/>
      <c r="P8" s="11"/>
      <c r="Q8" s="65"/>
      <c r="R8" s="9"/>
      <c r="S8" s="11"/>
      <c r="T8" s="9"/>
      <c r="U8" s="9"/>
      <c r="V8" s="9"/>
      <c r="W8" s="65"/>
      <c r="X8" s="65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65"/>
      <c r="AX8" s="9"/>
    </row>
    <row r="9" spans="1:50" s="10" customFormat="1" x14ac:dyDescent="0.25">
      <c r="A9" s="56">
        <v>549363</v>
      </c>
      <c r="B9" s="56" t="s">
        <v>440</v>
      </c>
      <c r="C9" s="56" t="s">
        <v>226</v>
      </c>
      <c r="D9" s="56">
        <v>971</v>
      </c>
      <c r="E9" s="56">
        <v>518</v>
      </c>
      <c r="F9" s="57" t="s">
        <v>621</v>
      </c>
      <c r="G9" s="11"/>
      <c r="H9" s="11"/>
      <c r="I9" s="11"/>
      <c r="J9" s="11"/>
      <c r="K9" s="65"/>
      <c r="L9" s="65"/>
      <c r="M9" s="11"/>
      <c r="N9" s="11"/>
      <c r="O9" s="11"/>
      <c r="P9" s="11"/>
      <c r="Q9" s="65"/>
      <c r="R9" s="9"/>
      <c r="S9" s="11"/>
      <c r="T9" s="9"/>
      <c r="U9" s="9"/>
      <c r="V9" s="9"/>
      <c r="W9" s="65"/>
      <c r="X9" s="65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65"/>
      <c r="AX9" s="9"/>
    </row>
    <row r="10" spans="1:50" s="10" customFormat="1" ht="66" customHeight="1" x14ac:dyDescent="0.25">
      <c r="A10" s="9">
        <v>562301</v>
      </c>
      <c r="B10" s="9" t="s">
        <v>504</v>
      </c>
      <c r="C10" s="9" t="s">
        <v>226</v>
      </c>
      <c r="D10" s="9">
        <v>249</v>
      </c>
      <c r="E10" s="9">
        <v>276</v>
      </c>
      <c r="F10" s="140"/>
      <c r="G10" s="11">
        <v>16115</v>
      </c>
      <c r="H10" s="11">
        <v>7459</v>
      </c>
      <c r="I10" s="140" t="s">
        <v>640</v>
      </c>
      <c r="J10" s="140" t="s">
        <v>646</v>
      </c>
      <c r="K10" s="140" t="s">
        <v>723</v>
      </c>
      <c r="L10" s="140"/>
      <c r="M10" s="11">
        <v>0</v>
      </c>
      <c r="N10" s="11">
        <v>0</v>
      </c>
      <c r="O10" s="140" t="s">
        <v>640</v>
      </c>
      <c r="P10" s="140" t="s">
        <v>646</v>
      </c>
      <c r="Q10" s="140" t="s">
        <v>723</v>
      </c>
      <c r="R10" s="9" t="s">
        <v>969</v>
      </c>
      <c r="S10" s="11">
        <v>3075</v>
      </c>
      <c r="T10" s="9">
        <v>360</v>
      </c>
      <c r="U10" s="140" t="s">
        <v>640</v>
      </c>
      <c r="V10" s="140" t="s">
        <v>646</v>
      </c>
      <c r="W10" s="14" t="s">
        <v>641</v>
      </c>
      <c r="X10" s="140" t="s">
        <v>625</v>
      </c>
      <c r="Y10" s="11"/>
      <c r="Z10" s="6"/>
      <c r="AA10" s="140" t="s">
        <v>640</v>
      </c>
      <c r="AB10" s="140" t="s">
        <v>646</v>
      </c>
      <c r="AC10" s="40" t="s">
        <v>685</v>
      </c>
      <c r="AD10" s="14" t="s">
        <v>684</v>
      </c>
      <c r="AE10" s="9">
        <v>50</v>
      </c>
      <c r="AF10" s="9"/>
      <c r="AG10" s="140" t="s">
        <v>640</v>
      </c>
      <c r="AH10" s="140" t="s">
        <v>646</v>
      </c>
      <c r="AI10" s="140" t="s">
        <v>723</v>
      </c>
      <c r="AJ10" s="140" t="s">
        <v>625</v>
      </c>
      <c r="AK10" s="208" t="s">
        <v>624</v>
      </c>
      <c r="AL10" s="209"/>
      <c r="AM10" s="209"/>
      <c r="AN10" s="209"/>
      <c r="AO10" s="209"/>
      <c r="AP10" s="210"/>
      <c r="AQ10" s="9"/>
      <c r="AR10" s="9"/>
      <c r="AS10" s="9"/>
      <c r="AT10" s="140" t="s">
        <v>640</v>
      </c>
      <c r="AU10" s="140" t="s">
        <v>646</v>
      </c>
      <c r="AV10" s="208" t="s">
        <v>647</v>
      </c>
      <c r="AW10" s="210"/>
      <c r="AX10" s="9"/>
    </row>
    <row r="11" spans="1:50" s="10" customFormat="1" x14ac:dyDescent="0.25">
      <c r="A11" s="56">
        <v>549380</v>
      </c>
      <c r="B11" s="56" t="s">
        <v>230</v>
      </c>
      <c r="C11" s="56" t="s">
        <v>226</v>
      </c>
      <c r="D11" s="56">
        <v>576</v>
      </c>
      <c r="E11" s="56">
        <v>455</v>
      </c>
      <c r="F11" s="57"/>
      <c r="G11" s="11"/>
      <c r="H11" s="11"/>
      <c r="I11" s="11"/>
      <c r="J11" s="11"/>
      <c r="K11" s="65"/>
      <c r="L11" s="65"/>
      <c r="M11" s="11"/>
      <c r="N11" s="11"/>
      <c r="O11" s="11"/>
      <c r="P11" s="11"/>
      <c r="Q11" s="65"/>
      <c r="R11" s="9"/>
      <c r="S11" s="11"/>
      <c r="T11" s="9"/>
      <c r="U11" s="9"/>
      <c r="V11" s="9"/>
      <c r="W11" s="65"/>
      <c r="X11" s="6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65"/>
      <c r="AX11" s="9"/>
    </row>
    <row r="12" spans="1:50" s="10" customFormat="1" ht="45" x14ac:dyDescent="0.25">
      <c r="A12" s="9">
        <v>549398</v>
      </c>
      <c r="B12" s="9" t="s">
        <v>449</v>
      </c>
      <c r="C12" s="9" t="s">
        <v>226</v>
      </c>
      <c r="D12" s="9">
        <v>279</v>
      </c>
      <c r="E12" s="9">
        <v>302</v>
      </c>
      <c r="F12" s="143"/>
      <c r="G12" s="11">
        <v>15677</v>
      </c>
      <c r="H12" s="11">
        <v>11231</v>
      </c>
      <c r="I12" s="143" t="s">
        <v>640</v>
      </c>
      <c r="J12" s="143" t="s">
        <v>646</v>
      </c>
      <c r="K12" s="143" t="s">
        <v>723</v>
      </c>
      <c r="L12" s="31" t="s">
        <v>1169</v>
      </c>
      <c r="M12" s="11">
        <v>3225</v>
      </c>
      <c r="N12" s="11">
        <v>2907</v>
      </c>
      <c r="O12" s="143" t="s">
        <v>640</v>
      </c>
      <c r="P12" s="143" t="s">
        <v>646</v>
      </c>
      <c r="Q12" s="143" t="s">
        <v>723</v>
      </c>
      <c r="R12" s="9"/>
      <c r="S12" s="11">
        <v>4056</v>
      </c>
      <c r="T12" s="9">
        <v>404</v>
      </c>
      <c r="U12" s="143" t="s">
        <v>640</v>
      </c>
      <c r="V12" s="143" t="s">
        <v>646</v>
      </c>
      <c r="W12" s="14" t="s">
        <v>1171</v>
      </c>
      <c r="X12" s="143" t="s">
        <v>625</v>
      </c>
      <c r="Y12" s="9">
        <v>7710</v>
      </c>
      <c r="Z12" s="9"/>
      <c r="AA12" s="143" t="s">
        <v>640</v>
      </c>
      <c r="AB12" s="143" t="s">
        <v>646</v>
      </c>
      <c r="AC12" s="14" t="s">
        <v>723</v>
      </c>
      <c r="AD12" s="143" t="s">
        <v>625</v>
      </c>
      <c r="AE12" s="9">
        <v>5442</v>
      </c>
      <c r="AF12" s="9"/>
      <c r="AG12" s="143" t="s">
        <v>640</v>
      </c>
      <c r="AH12" s="143" t="s">
        <v>646</v>
      </c>
      <c r="AI12" s="143" t="s">
        <v>723</v>
      </c>
      <c r="AJ12" s="143" t="s">
        <v>625</v>
      </c>
      <c r="AK12" s="208" t="s">
        <v>624</v>
      </c>
      <c r="AL12" s="209"/>
      <c r="AM12" s="209"/>
      <c r="AN12" s="209"/>
      <c r="AO12" s="209"/>
      <c r="AP12" s="210"/>
      <c r="AQ12" s="9"/>
      <c r="AR12" s="9"/>
      <c r="AS12" s="14" t="s">
        <v>675</v>
      </c>
      <c r="AT12" s="143" t="s">
        <v>640</v>
      </c>
      <c r="AU12" s="143" t="s">
        <v>646</v>
      </c>
      <c r="AV12" s="143" t="s">
        <v>642</v>
      </c>
      <c r="AW12" s="143" t="s">
        <v>625</v>
      </c>
      <c r="AX12" s="9" t="s">
        <v>1170</v>
      </c>
    </row>
    <row r="13" spans="1:50" s="10" customFormat="1" ht="42.4" customHeight="1" x14ac:dyDescent="0.25">
      <c r="A13" s="9">
        <v>561525</v>
      </c>
      <c r="B13" s="9" t="s">
        <v>524</v>
      </c>
      <c r="C13" s="9" t="s">
        <v>226</v>
      </c>
      <c r="D13" s="9">
        <v>141</v>
      </c>
      <c r="E13" s="9">
        <v>157</v>
      </c>
      <c r="F13" s="86"/>
      <c r="G13" s="11">
        <v>3278</v>
      </c>
      <c r="H13" s="11">
        <v>700</v>
      </c>
      <c r="I13" s="86" t="s">
        <v>640</v>
      </c>
      <c r="J13" s="86" t="s">
        <v>646</v>
      </c>
      <c r="K13" s="86" t="s">
        <v>723</v>
      </c>
      <c r="L13" s="86"/>
      <c r="M13" s="11">
        <v>15197</v>
      </c>
      <c r="N13" s="11">
        <v>15039</v>
      </c>
      <c r="O13" s="86" t="s">
        <v>640</v>
      </c>
      <c r="P13" s="86" t="s">
        <v>646</v>
      </c>
      <c r="Q13" s="86" t="s">
        <v>723</v>
      </c>
      <c r="R13" s="9"/>
      <c r="S13" s="11">
        <v>1839</v>
      </c>
      <c r="T13" s="9">
        <v>76</v>
      </c>
      <c r="U13" s="86" t="s">
        <v>640</v>
      </c>
      <c r="V13" s="86" t="s">
        <v>646</v>
      </c>
      <c r="W13" s="14" t="s">
        <v>641</v>
      </c>
      <c r="X13" s="86" t="s">
        <v>625</v>
      </c>
      <c r="Y13" s="9">
        <v>0</v>
      </c>
      <c r="Z13" s="9"/>
      <c r="AA13" s="86" t="s">
        <v>640</v>
      </c>
      <c r="AB13" s="86" t="s">
        <v>646</v>
      </c>
      <c r="AC13" s="40" t="s">
        <v>723</v>
      </c>
      <c r="AD13" s="41" t="s">
        <v>637</v>
      </c>
      <c r="AE13" s="9">
        <v>3434</v>
      </c>
      <c r="AF13" s="9"/>
      <c r="AG13" s="86" t="s">
        <v>640</v>
      </c>
      <c r="AH13" s="86" t="s">
        <v>646</v>
      </c>
      <c r="AI13" s="86" t="s">
        <v>723</v>
      </c>
      <c r="AJ13" s="86" t="s">
        <v>625</v>
      </c>
      <c r="AK13" s="208" t="s">
        <v>624</v>
      </c>
      <c r="AL13" s="209"/>
      <c r="AM13" s="209"/>
      <c r="AN13" s="209"/>
      <c r="AO13" s="209"/>
      <c r="AP13" s="210"/>
      <c r="AQ13" s="9"/>
      <c r="AR13" s="9"/>
      <c r="AS13" s="14" t="s">
        <v>675</v>
      </c>
      <c r="AT13" s="86" t="s">
        <v>640</v>
      </c>
      <c r="AU13" s="86" t="s">
        <v>646</v>
      </c>
      <c r="AV13" s="86" t="s">
        <v>642</v>
      </c>
      <c r="AW13" s="86" t="s">
        <v>625</v>
      </c>
      <c r="AX13" s="9" t="s">
        <v>972</v>
      </c>
    </row>
    <row r="14" spans="1:50" s="10" customFormat="1" x14ac:dyDescent="0.25">
      <c r="A14" s="56">
        <v>549487</v>
      </c>
      <c r="B14" s="56" t="s">
        <v>454</v>
      </c>
      <c r="C14" s="56" t="s">
        <v>226</v>
      </c>
      <c r="D14" s="56">
        <v>735</v>
      </c>
      <c r="E14" s="56">
        <v>488</v>
      </c>
      <c r="F14" s="57"/>
      <c r="G14" s="11"/>
      <c r="H14" s="11"/>
      <c r="I14" s="11"/>
      <c r="J14" s="11"/>
      <c r="K14" s="65"/>
      <c r="L14" s="65"/>
      <c r="M14" s="11"/>
      <c r="N14" s="11"/>
      <c r="O14" s="11"/>
      <c r="P14" s="11"/>
      <c r="Q14" s="65"/>
      <c r="R14" s="9"/>
      <c r="S14" s="11"/>
      <c r="T14" s="9"/>
      <c r="U14" s="9"/>
      <c r="V14" s="9"/>
      <c r="W14" s="65"/>
      <c r="X14" s="65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65"/>
      <c r="AX14" s="9"/>
    </row>
    <row r="15" spans="1:50" s="10" customFormat="1" x14ac:dyDescent="0.25">
      <c r="A15" s="56">
        <v>549495</v>
      </c>
      <c r="B15" s="56" t="s">
        <v>455</v>
      </c>
      <c r="C15" s="56" t="s">
        <v>226</v>
      </c>
      <c r="D15" s="56">
        <v>629</v>
      </c>
      <c r="E15" s="56">
        <v>466</v>
      </c>
      <c r="F15" s="57"/>
      <c r="G15" s="11"/>
      <c r="H15" s="11"/>
      <c r="I15" s="11"/>
      <c r="J15" s="11"/>
      <c r="K15" s="65"/>
      <c r="L15" s="65"/>
      <c r="M15" s="11"/>
      <c r="N15" s="11"/>
      <c r="O15" s="11"/>
      <c r="P15" s="11"/>
      <c r="Q15" s="65"/>
      <c r="R15" s="9"/>
      <c r="S15" s="11"/>
      <c r="T15" s="9"/>
      <c r="U15" s="9"/>
      <c r="V15" s="9"/>
      <c r="W15" s="65"/>
      <c r="X15" s="65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65"/>
      <c r="AX15" s="9"/>
    </row>
    <row r="16" spans="1:50" s="10" customFormat="1" ht="45" x14ac:dyDescent="0.25">
      <c r="A16" s="9">
        <v>561550</v>
      </c>
      <c r="B16" s="9" t="s">
        <v>543</v>
      </c>
      <c r="C16" s="9" t="s">
        <v>226</v>
      </c>
      <c r="D16" s="9">
        <v>53</v>
      </c>
      <c r="E16" s="9">
        <v>20</v>
      </c>
      <c r="F16" s="65"/>
      <c r="G16" s="11">
        <v>3874</v>
      </c>
      <c r="H16" s="11">
        <v>3282</v>
      </c>
      <c r="I16" s="65" t="s">
        <v>640</v>
      </c>
      <c r="J16" s="65" t="s">
        <v>646</v>
      </c>
      <c r="K16" s="65" t="s">
        <v>723</v>
      </c>
      <c r="L16" s="65"/>
      <c r="M16" s="11">
        <v>3095</v>
      </c>
      <c r="N16" s="11">
        <v>3012</v>
      </c>
      <c r="O16" s="65" t="s">
        <v>640</v>
      </c>
      <c r="P16" s="65" t="s">
        <v>646</v>
      </c>
      <c r="Q16" s="65" t="s">
        <v>723</v>
      </c>
      <c r="R16" s="37" t="s">
        <v>701</v>
      </c>
      <c r="S16" s="11">
        <v>1604</v>
      </c>
      <c r="T16" s="9">
        <v>950</v>
      </c>
      <c r="U16" s="65" t="s">
        <v>640</v>
      </c>
      <c r="V16" s="65" t="s">
        <v>646</v>
      </c>
      <c r="W16" s="14" t="s">
        <v>641</v>
      </c>
      <c r="X16" s="65" t="s">
        <v>625</v>
      </c>
      <c r="Y16" s="9"/>
      <c r="Z16" s="9"/>
      <c r="AA16" s="65" t="s">
        <v>640</v>
      </c>
      <c r="AB16" s="65" t="s">
        <v>646</v>
      </c>
      <c r="AC16" s="40" t="s">
        <v>685</v>
      </c>
      <c r="AD16" s="41" t="s">
        <v>684</v>
      </c>
      <c r="AE16" s="9">
        <v>2575</v>
      </c>
      <c r="AF16" s="9"/>
      <c r="AG16" s="65" t="s">
        <v>640</v>
      </c>
      <c r="AH16" s="65" t="s">
        <v>646</v>
      </c>
      <c r="AI16" s="65" t="s">
        <v>723</v>
      </c>
      <c r="AJ16" s="65" t="s">
        <v>625</v>
      </c>
      <c r="AK16" s="208" t="s">
        <v>624</v>
      </c>
      <c r="AL16" s="209"/>
      <c r="AM16" s="209"/>
      <c r="AN16" s="209"/>
      <c r="AO16" s="209"/>
      <c r="AP16" s="210"/>
      <c r="AQ16" s="9"/>
      <c r="AR16" s="9"/>
      <c r="AS16" s="9"/>
      <c r="AT16" s="65" t="s">
        <v>640</v>
      </c>
      <c r="AU16" s="65" t="s">
        <v>646</v>
      </c>
      <c r="AV16" s="208" t="s">
        <v>647</v>
      </c>
      <c r="AW16" s="210"/>
      <c r="AX16" s="9" t="s">
        <v>700</v>
      </c>
    </row>
    <row r="17" spans="1:50" s="8" customFormat="1" ht="45" x14ac:dyDescent="0.25">
      <c r="A17" s="56">
        <v>549525</v>
      </c>
      <c r="B17" s="56" t="s">
        <v>480</v>
      </c>
      <c r="C17" s="56" t="s">
        <v>226</v>
      </c>
      <c r="D17" s="56">
        <v>201</v>
      </c>
      <c r="E17" s="56">
        <v>229</v>
      </c>
      <c r="F17" s="57"/>
      <c r="G17" s="11">
        <v>4188</v>
      </c>
      <c r="H17" s="11">
        <v>1452</v>
      </c>
      <c r="I17" s="107" t="s">
        <v>640</v>
      </c>
      <c r="J17" s="107" t="s">
        <v>646</v>
      </c>
      <c r="K17" s="107" t="s">
        <v>723</v>
      </c>
      <c r="L17" s="107"/>
      <c r="M17" s="11">
        <v>19850</v>
      </c>
      <c r="N17" s="11">
        <v>18350</v>
      </c>
      <c r="O17" s="107" t="s">
        <v>640</v>
      </c>
      <c r="P17" s="107" t="s">
        <v>646</v>
      </c>
      <c r="Q17" s="107" t="s">
        <v>723</v>
      </c>
      <c r="R17" s="107"/>
      <c r="S17" s="11">
        <v>3221</v>
      </c>
      <c r="T17" s="11">
        <v>200</v>
      </c>
      <c r="U17" s="107" t="s">
        <v>640</v>
      </c>
      <c r="V17" s="107" t="s">
        <v>646</v>
      </c>
      <c r="W17" s="14" t="s">
        <v>641</v>
      </c>
      <c r="X17" s="107" t="s">
        <v>625</v>
      </c>
      <c r="Y17" s="11">
        <v>6036</v>
      </c>
      <c r="Z17" s="6"/>
      <c r="AA17" s="107" t="s">
        <v>640</v>
      </c>
      <c r="AB17" s="107" t="s">
        <v>646</v>
      </c>
      <c r="AC17" s="14" t="s">
        <v>723</v>
      </c>
      <c r="AD17" s="108" t="s">
        <v>625</v>
      </c>
      <c r="AE17" s="11">
        <v>2930</v>
      </c>
      <c r="AF17" s="6"/>
      <c r="AG17" s="107" t="s">
        <v>640</v>
      </c>
      <c r="AH17" s="107" t="s">
        <v>646</v>
      </c>
      <c r="AI17" s="107" t="s">
        <v>723</v>
      </c>
      <c r="AJ17" s="107" t="s">
        <v>625</v>
      </c>
      <c r="AK17" s="208" t="s">
        <v>624</v>
      </c>
      <c r="AL17" s="209"/>
      <c r="AM17" s="209"/>
      <c r="AN17" s="209"/>
      <c r="AO17" s="209"/>
      <c r="AP17" s="210"/>
      <c r="AQ17" s="6"/>
      <c r="AR17" s="6"/>
      <c r="AS17" s="14" t="s">
        <v>675</v>
      </c>
      <c r="AT17" s="107" t="s">
        <v>640</v>
      </c>
      <c r="AU17" s="107" t="s">
        <v>646</v>
      </c>
      <c r="AV17" s="107" t="s">
        <v>642</v>
      </c>
      <c r="AW17" s="107" t="s">
        <v>625</v>
      </c>
      <c r="AX17" s="6"/>
    </row>
    <row r="18" spans="1:50" s="8" customFormat="1" ht="30" x14ac:dyDescent="0.25">
      <c r="A18" s="9">
        <v>562181</v>
      </c>
      <c r="B18" s="9" t="s">
        <v>507</v>
      </c>
      <c r="C18" s="9" t="s">
        <v>226</v>
      </c>
      <c r="D18" s="9">
        <v>175</v>
      </c>
      <c r="E18" s="9">
        <v>205</v>
      </c>
      <c r="F18" s="100"/>
      <c r="G18" s="11"/>
      <c r="H18" s="11"/>
      <c r="I18" s="100" t="s">
        <v>640</v>
      </c>
      <c r="J18" s="100" t="s">
        <v>646</v>
      </c>
      <c r="K18" s="100" t="s">
        <v>705</v>
      </c>
      <c r="L18" s="55"/>
      <c r="M18" s="11"/>
      <c r="N18" s="11"/>
      <c r="O18" s="100" t="s">
        <v>640</v>
      </c>
      <c r="P18" s="100" t="s">
        <v>646</v>
      </c>
      <c r="Q18" s="100" t="s">
        <v>705</v>
      </c>
      <c r="R18" s="6"/>
      <c r="S18" s="11">
        <v>1921</v>
      </c>
      <c r="T18" s="11">
        <v>0</v>
      </c>
      <c r="U18" s="100" t="s">
        <v>640</v>
      </c>
      <c r="V18" s="100" t="s">
        <v>646</v>
      </c>
      <c r="W18" s="14" t="s">
        <v>641</v>
      </c>
      <c r="X18" s="100" t="s">
        <v>625</v>
      </c>
      <c r="Y18" s="9"/>
      <c r="Z18" s="9"/>
      <c r="AA18" s="100" t="s">
        <v>640</v>
      </c>
      <c r="AB18" s="100" t="s">
        <v>646</v>
      </c>
      <c r="AC18" s="40" t="s">
        <v>685</v>
      </c>
      <c r="AD18" s="41" t="s">
        <v>684</v>
      </c>
      <c r="AE18" s="11">
        <v>3080</v>
      </c>
      <c r="AF18" s="6"/>
      <c r="AG18" s="100" t="s">
        <v>640</v>
      </c>
      <c r="AH18" s="100" t="s">
        <v>646</v>
      </c>
      <c r="AI18" s="100" t="s">
        <v>723</v>
      </c>
      <c r="AJ18" s="100" t="s">
        <v>625</v>
      </c>
      <c r="AK18" s="208" t="s">
        <v>624</v>
      </c>
      <c r="AL18" s="209"/>
      <c r="AM18" s="209"/>
      <c r="AN18" s="209"/>
      <c r="AO18" s="209"/>
      <c r="AP18" s="210"/>
      <c r="AQ18" s="6"/>
      <c r="AR18" s="6"/>
      <c r="AS18" s="14" t="s">
        <v>1146</v>
      </c>
      <c r="AT18" s="100" t="s">
        <v>640</v>
      </c>
      <c r="AU18" s="100" t="s">
        <v>646</v>
      </c>
      <c r="AV18" s="100" t="s">
        <v>642</v>
      </c>
      <c r="AW18" s="100" t="s">
        <v>625</v>
      </c>
      <c r="AX18" s="6" t="s">
        <v>1026</v>
      </c>
    </row>
    <row r="19" spans="1:50" s="8" customFormat="1" ht="45" x14ac:dyDescent="0.25">
      <c r="A19" s="9">
        <v>549568</v>
      </c>
      <c r="B19" s="9" t="s">
        <v>482</v>
      </c>
      <c r="C19" s="9" t="s">
        <v>226</v>
      </c>
      <c r="D19" s="9">
        <v>285</v>
      </c>
      <c r="E19" s="9">
        <v>307</v>
      </c>
      <c r="F19" s="145"/>
      <c r="G19" s="11">
        <v>7431</v>
      </c>
      <c r="H19" s="11">
        <v>3741</v>
      </c>
      <c r="I19" s="145" t="s">
        <v>640</v>
      </c>
      <c r="J19" s="145" t="s">
        <v>646</v>
      </c>
      <c r="K19" s="145" t="s">
        <v>723</v>
      </c>
      <c r="L19" s="145"/>
      <c r="M19" s="11">
        <v>10947</v>
      </c>
      <c r="N19" s="11">
        <v>10260</v>
      </c>
      <c r="O19" s="145" t="s">
        <v>640</v>
      </c>
      <c r="P19" s="145" t="s">
        <v>646</v>
      </c>
      <c r="Q19" s="145" t="s">
        <v>723</v>
      </c>
      <c r="R19" s="145"/>
      <c r="S19" s="11">
        <v>3292</v>
      </c>
      <c r="T19" s="11">
        <v>0</v>
      </c>
      <c r="U19" s="145" t="s">
        <v>640</v>
      </c>
      <c r="V19" s="145" t="s">
        <v>646</v>
      </c>
      <c r="W19" s="14" t="s">
        <v>641</v>
      </c>
      <c r="X19" s="145" t="s">
        <v>625</v>
      </c>
      <c r="Y19" s="11">
        <v>2173</v>
      </c>
      <c r="Z19" s="6"/>
      <c r="AA19" s="145" t="s">
        <v>640</v>
      </c>
      <c r="AB19" s="145" t="s">
        <v>646</v>
      </c>
      <c r="AC19" s="14" t="s">
        <v>723</v>
      </c>
      <c r="AD19" s="146" t="s">
        <v>625</v>
      </c>
      <c r="AE19" s="11">
        <v>1305</v>
      </c>
      <c r="AF19" s="6"/>
      <c r="AG19" s="145" t="s">
        <v>640</v>
      </c>
      <c r="AH19" s="145" t="s">
        <v>646</v>
      </c>
      <c r="AI19" s="14" t="s">
        <v>723</v>
      </c>
      <c r="AJ19" s="146" t="s">
        <v>625</v>
      </c>
      <c r="AK19" s="208" t="s">
        <v>624</v>
      </c>
      <c r="AL19" s="209"/>
      <c r="AM19" s="209"/>
      <c r="AN19" s="209"/>
      <c r="AO19" s="209"/>
      <c r="AP19" s="210"/>
      <c r="AQ19" s="6"/>
      <c r="AR19" s="6"/>
      <c r="AS19" s="14" t="s">
        <v>675</v>
      </c>
      <c r="AT19" s="145" t="s">
        <v>640</v>
      </c>
      <c r="AU19" s="145" t="s">
        <v>646</v>
      </c>
      <c r="AV19" s="145" t="s">
        <v>642</v>
      </c>
      <c r="AW19" s="145" t="s">
        <v>625</v>
      </c>
      <c r="AX19" s="6" t="s">
        <v>1178</v>
      </c>
    </row>
    <row r="20" spans="1:50" s="92" customFormat="1" ht="60" x14ac:dyDescent="0.25">
      <c r="A20" s="79">
        <v>562149</v>
      </c>
      <c r="B20" s="79" t="s">
        <v>521</v>
      </c>
      <c r="C20" s="79" t="s">
        <v>226</v>
      </c>
      <c r="D20" s="79">
        <v>31</v>
      </c>
      <c r="E20" s="79">
        <v>2</v>
      </c>
      <c r="F20" s="80" t="s">
        <v>621</v>
      </c>
      <c r="G20" s="81"/>
      <c r="H20" s="81"/>
      <c r="I20" s="80" t="s">
        <v>640</v>
      </c>
      <c r="J20" s="80" t="s">
        <v>646</v>
      </c>
      <c r="K20" s="80" t="s">
        <v>705</v>
      </c>
      <c r="L20" s="96"/>
      <c r="M20" s="81"/>
      <c r="N20" s="81"/>
      <c r="O20" s="80" t="s">
        <v>640</v>
      </c>
      <c r="P20" s="80" t="s">
        <v>646</v>
      </c>
      <c r="Q20" s="80" t="s">
        <v>705</v>
      </c>
      <c r="R20" s="96"/>
      <c r="S20" s="81">
        <v>343</v>
      </c>
      <c r="T20" s="81">
        <v>343</v>
      </c>
      <c r="U20" s="80" t="s">
        <v>640</v>
      </c>
      <c r="V20" s="80" t="s">
        <v>646</v>
      </c>
      <c r="W20" s="83" t="s">
        <v>641</v>
      </c>
      <c r="X20" s="80" t="s">
        <v>625</v>
      </c>
      <c r="Y20" s="81">
        <v>0</v>
      </c>
      <c r="Z20" s="81"/>
      <c r="AA20" s="80" t="s">
        <v>640</v>
      </c>
      <c r="AB20" s="80" t="s">
        <v>646</v>
      </c>
      <c r="AC20" s="82" t="s">
        <v>685</v>
      </c>
      <c r="AD20" s="97" t="s">
        <v>684</v>
      </c>
      <c r="AE20" s="81">
        <v>1988</v>
      </c>
      <c r="AF20" s="90"/>
      <c r="AG20" s="83" t="s">
        <v>1200</v>
      </c>
      <c r="AH20" s="80" t="s">
        <v>646</v>
      </c>
      <c r="AI20" s="80" t="s">
        <v>723</v>
      </c>
      <c r="AJ20" s="80" t="s">
        <v>486</v>
      </c>
      <c r="AK20" s="215" t="s">
        <v>624</v>
      </c>
      <c r="AL20" s="217"/>
      <c r="AM20" s="217"/>
      <c r="AN20" s="217"/>
      <c r="AO20" s="217"/>
      <c r="AP20" s="216"/>
      <c r="AQ20" s="215" t="s">
        <v>624</v>
      </c>
      <c r="AR20" s="217"/>
      <c r="AS20" s="217"/>
      <c r="AT20" s="217"/>
      <c r="AU20" s="217"/>
      <c r="AV20" s="217"/>
      <c r="AW20" s="216"/>
      <c r="AX20" s="90" t="s">
        <v>683</v>
      </c>
    </row>
    <row r="21" spans="1:50" s="8" customFormat="1" x14ac:dyDescent="0.25">
      <c r="A21" s="56">
        <v>549584</v>
      </c>
      <c r="B21" s="56" t="s">
        <v>484</v>
      </c>
      <c r="C21" s="56" t="s">
        <v>226</v>
      </c>
      <c r="D21" s="56">
        <v>1237</v>
      </c>
      <c r="E21" s="56">
        <v>531</v>
      </c>
      <c r="F21" s="57" t="s">
        <v>621</v>
      </c>
      <c r="G21" s="11"/>
      <c r="H21" s="11"/>
      <c r="I21" s="11"/>
      <c r="J21" s="11"/>
      <c r="K21" s="65"/>
      <c r="L21" s="65"/>
      <c r="M21" s="11"/>
      <c r="N21" s="11"/>
      <c r="O21" s="11"/>
      <c r="P21" s="11"/>
      <c r="Q21" s="65"/>
      <c r="R21" s="6"/>
      <c r="S21" s="11"/>
      <c r="T21" s="6"/>
      <c r="U21" s="6"/>
      <c r="V21" s="6"/>
      <c r="W21" s="6"/>
      <c r="X21" s="65"/>
      <c r="Y21" s="6"/>
      <c r="Z21" s="6"/>
      <c r="AA21" s="6"/>
      <c r="AB21" s="6"/>
      <c r="AC21" s="6"/>
      <c r="AD21" s="65"/>
      <c r="AE21" s="6"/>
      <c r="AF21" s="6"/>
      <c r="AG21" s="6"/>
      <c r="AH21" s="6"/>
      <c r="AI21" s="6"/>
      <c r="AJ21" s="6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5"/>
      <c r="AX21" s="6"/>
    </row>
    <row r="22" spans="1:50" s="8" customFormat="1" x14ac:dyDescent="0.25">
      <c r="A22" s="56">
        <v>549592</v>
      </c>
      <c r="B22" s="56" t="s">
        <v>485</v>
      </c>
      <c r="C22" s="56" t="s">
        <v>226</v>
      </c>
      <c r="D22" s="56">
        <v>1624</v>
      </c>
      <c r="E22" s="56">
        <v>559</v>
      </c>
      <c r="F22" s="57"/>
      <c r="G22" s="11"/>
      <c r="H22" s="11"/>
      <c r="I22" s="11"/>
      <c r="J22" s="11"/>
      <c r="K22" s="65"/>
      <c r="L22" s="65"/>
      <c r="M22" s="11"/>
      <c r="N22" s="11"/>
      <c r="O22" s="11"/>
      <c r="P22" s="11"/>
      <c r="Q22" s="65"/>
      <c r="R22" s="6"/>
      <c r="S22" s="11"/>
      <c r="T22" s="6"/>
      <c r="U22" s="6"/>
      <c r="V22" s="6"/>
      <c r="W22" s="6"/>
      <c r="X22" s="65"/>
      <c r="Y22" s="6"/>
      <c r="Z22" s="6"/>
      <c r="AA22" s="6"/>
      <c r="AB22" s="6"/>
      <c r="AC22" s="6"/>
      <c r="AD22" s="65"/>
      <c r="AE22" s="6"/>
      <c r="AF22" s="6"/>
      <c r="AG22" s="6"/>
      <c r="AH22" s="6"/>
      <c r="AI22" s="6"/>
      <c r="AJ22" s="6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5"/>
      <c r="AX22" s="6"/>
    </row>
    <row r="23" spans="1:50" s="8" customFormat="1" ht="30" x14ac:dyDescent="0.25">
      <c r="A23" s="9">
        <v>549606</v>
      </c>
      <c r="B23" s="9" t="s">
        <v>486</v>
      </c>
      <c r="C23" s="9" t="s">
        <v>226</v>
      </c>
      <c r="D23" s="9">
        <v>273</v>
      </c>
      <c r="E23" s="9">
        <v>297</v>
      </c>
      <c r="F23" s="143"/>
      <c r="G23" s="11">
        <v>4233</v>
      </c>
      <c r="H23" s="11">
        <v>2223</v>
      </c>
      <c r="I23" s="143" t="s">
        <v>640</v>
      </c>
      <c r="J23" s="143" t="s">
        <v>646</v>
      </c>
      <c r="K23" s="143" t="s">
        <v>723</v>
      </c>
      <c r="L23" s="143"/>
      <c r="M23" s="11">
        <v>18447</v>
      </c>
      <c r="N23" s="11">
        <v>17719</v>
      </c>
      <c r="O23" s="143" t="s">
        <v>640</v>
      </c>
      <c r="P23" s="143" t="s">
        <v>646</v>
      </c>
      <c r="Q23" s="143" t="s">
        <v>723</v>
      </c>
      <c r="R23" s="6"/>
      <c r="S23" s="11">
        <v>4084</v>
      </c>
      <c r="T23" s="11">
        <v>203</v>
      </c>
      <c r="U23" s="143" t="s">
        <v>640</v>
      </c>
      <c r="V23" s="143" t="s">
        <v>646</v>
      </c>
      <c r="W23" s="14" t="s">
        <v>641</v>
      </c>
      <c r="X23" s="143" t="s">
        <v>625</v>
      </c>
      <c r="Y23" s="11">
        <v>0</v>
      </c>
      <c r="Z23" s="11"/>
      <c r="AA23" s="143" t="s">
        <v>640</v>
      </c>
      <c r="AB23" s="143" t="s">
        <v>646</v>
      </c>
      <c r="AC23" s="14" t="s">
        <v>685</v>
      </c>
      <c r="AD23" s="144" t="s">
        <v>684</v>
      </c>
      <c r="AE23" s="11">
        <v>3520</v>
      </c>
      <c r="AF23" s="6"/>
      <c r="AG23" s="143" t="s">
        <v>640</v>
      </c>
      <c r="AH23" s="143" t="s">
        <v>646</v>
      </c>
      <c r="AI23" s="143" t="s">
        <v>723</v>
      </c>
      <c r="AJ23" s="143" t="s">
        <v>625</v>
      </c>
      <c r="AK23" s="208" t="s">
        <v>624</v>
      </c>
      <c r="AL23" s="209"/>
      <c r="AM23" s="209"/>
      <c r="AN23" s="209"/>
      <c r="AO23" s="209"/>
      <c r="AP23" s="210"/>
      <c r="AQ23" s="6"/>
      <c r="AR23" s="6"/>
      <c r="AS23" s="6"/>
      <c r="AT23" s="143" t="s">
        <v>640</v>
      </c>
      <c r="AU23" s="143" t="s">
        <v>646</v>
      </c>
      <c r="AV23" s="208" t="s">
        <v>647</v>
      </c>
      <c r="AW23" s="210"/>
      <c r="AX23" s="6" t="s">
        <v>1161</v>
      </c>
    </row>
    <row r="24" spans="1:50" s="8" customFormat="1" ht="30" x14ac:dyDescent="0.25">
      <c r="A24" s="56">
        <v>549614</v>
      </c>
      <c r="B24" s="56" t="s">
        <v>457</v>
      </c>
      <c r="C24" s="56" t="s">
        <v>226</v>
      </c>
      <c r="D24" s="56">
        <v>93</v>
      </c>
      <c r="E24" s="56">
        <v>78</v>
      </c>
      <c r="F24" s="57"/>
      <c r="G24" s="11">
        <v>3793</v>
      </c>
      <c r="H24" s="11">
        <v>1502</v>
      </c>
      <c r="I24" s="65" t="s">
        <v>640</v>
      </c>
      <c r="J24" s="65" t="s">
        <v>646</v>
      </c>
      <c r="K24" s="65" t="s">
        <v>723</v>
      </c>
      <c r="L24" s="65"/>
      <c r="M24" s="11">
        <v>12790</v>
      </c>
      <c r="N24" s="11">
        <v>12314</v>
      </c>
      <c r="O24" s="65" t="s">
        <v>640</v>
      </c>
      <c r="P24" s="65" t="s">
        <v>646</v>
      </c>
      <c r="Q24" s="65" t="s">
        <v>723</v>
      </c>
      <c r="R24" s="65"/>
      <c r="S24" s="11">
        <v>1511</v>
      </c>
      <c r="T24" s="11">
        <v>0</v>
      </c>
      <c r="U24" s="65" t="s">
        <v>640</v>
      </c>
      <c r="V24" s="65" t="s">
        <v>646</v>
      </c>
      <c r="W24" s="14" t="s">
        <v>641</v>
      </c>
      <c r="X24" s="65" t="s">
        <v>625</v>
      </c>
      <c r="Y24" s="11"/>
      <c r="Z24" s="6"/>
      <c r="AA24" s="65" t="s">
        <v>640</v>
      </c>
      <c r="AB24" s="65" t="s">
        <v>646</v>
      </c>
      <c r="AC24" s="14" t="s">
        <v>685</v>
      </c>
      <c r="AD24" s="41" t="s">
        <v>684</v>
      </c>
      <c r="AE24" s="11">
        <v>2602</v>
      </c>
      <c r="AF24" s="6"/>
      <c r="AG24" s="65" t="s">
        <v>640</v>
      </c>
      <c r="AH24" s="65" t="s">
        <v>646</v>
      </c>
      <c r="AI24" s="65" t="s">
        <v>723</v>
      </c>
      <c r="AJ24" s="65" t="s">
        <v>625</v>
      </c>
      <c r="AK24" s="208" t="s">
        <v>624</v>
      </c>
      <c r="AL24" s="209"/>
      <c r="AM24" s="209"/>
      <c r="AN24" s="209"/>
      <c r="AO24" s="209"/>
      <c r="AP24" s="210"/>
      <c r="AQ24" s="6"/>
      <c r="AR24" s="6"/>
      <c r="AS24" s="14" t="s">
        <v>775</v>
      </c>
      <c r="AT24" s="65" t="s">
        <v>640</v>
      </c>
      <c r="AU24" s="65" t="s">
        <v>646</v>
      </c>
      <c r="AV24" s="65" t="s">
        <v>642</v>
      </c>
      <c r="AW24" s="65" t="s">
        <v>625</v>
      </c>
      <c r="AX24" s="6" t="s">
        <v>745</v>
      </c>
    </row>
    <row r="25" spans="1:50" s="8" customFormat="1" ht="45" x14ac:dyDescent="0.25">
      <c r="A25" s="9">
        <v>562157</v>
      </c>
      <c r="B25" s="9" t="s">
        <v>516</v>
      </c>
      <c r="C25" s="9" t="s">
        <v>226</v>
      </c>
      <c r="D25" s="9">
        <v>108</v>
      </c>
      <c r="E25" s="9">
        <v>109</v>
      </c>
      <c r="F25" s="65"/>
      <c r="G25" s="11">
        <v>4748</v>
      </c>
      <c r="H25" s="11">
        <v>2372</v>
      </c>
      <c r="I25" s="65" t="s">
        <v>640</v>
      </c>
      <c r="J25" s="65" t="s">
        <v>646</v>
      </c>
      <c r="K25" s="65" t="s">
        <v>723</v>
      </c>
      <c r="L25" s="65"/>
      <c r="M25" s="11">
        <v>6527</v>
      </c>
      <c r="N25" s="11">
        <v>6297</v>
      </c>
      <c r="O25" s="65" t="s">
        <v>640</v>
      </c>
      <c r="P25" s="65" t="s">
        <v>646</v>
      </c>
      <c r="Q25" s="65" t="s">
        <v>723</v>
      </c>
      <c r="R25" s="6"/>
      <c r="S25" s="11">
        <v>2200</v>
      </c>
      <c r="T25" s="11">
        <v>0</v>
      </c>
      <c r="U25" s="65" t="s">
        <v>640</v>
      </c>
      <c r="V25" s="65" t="s">
        <v>646</v>
      </c>
      <c r="W25" s="14" t="s">
        <v>641</v>
      </c>
      <c r="X25" s="65" t="s">
        <v>625</v>
      </c>
      <c r="Y25" s="11"/>
      <c r="Z25" s="6"/>
      <c r="AA25" s="65" t="s">
        <v>640</v>
      </c>
      <c r="AB25" s="65" t="s">
        <v>646</v>
      </c>
      <c r="AC25" s="40" t="s">
        <v>685</v>
      </c>
      <c r="AD25" s="14" t="s">
        <v>684</v>
      </c>
      <c r="AE25" s="11">
        <v>2665</v>
      </c>
      <c r="AF25" s="6"/>
      <c r="AG25" s="65" t="s">
        <v>640</v>
      </c>
      <c r="AH25" s="65" t="s">
        <v>646</v>
      </c>
      <c r="AI25" s="65" t="s">
        <v>723</v>
      </c>
      <c r="AJ25" s="65" t="s">
        <v>625</v>
      </c>
      <c r="AK25" s="208" t="s">
        <v>624</v>
      </c>
      <c r="AL25" s="209"/>
      <c r="AM25" s="209"/>
      <c r="AN25" s="209"/>
      <c r="AO25" s="209"/>
      <c r="AP25" s="210"/>
      <c r="AQ25" s="6"/>
      <c r="AR25" s="6"/>
      <c r="AS25" s="14" t="s">
        <v>675</v>
      </c>
      <c r="AT25" s="65" t="s">
        <v>640</v>
      </c>
      <c r="AU25" s="65" t="s">
        <v>646</v>
      </c>
      <c r="AV25" s="65" t="s">
        <v>642</v>
      </c>
      <c r="AW25" s="65" t="s">
        <v>625</v>
      </c>
      <c r="AX25" s="6" t="s">
        <v>902</v>
      </c>
    </row>
    <row r="26" spans="1:50" s="8" customFormat="1" ht="73.900000000000006" customHeight="1" x14ac:dyDescent="0.25">
      <c r="A26" s="9">
        <v>549657</v>
      </c>
      <c r="B26" s="9" t="s">
        <v>459</v>
      </c>
      <c r="C26" s="9" t="s">
        <v>226</v>
      </c>
      <c r="D26" s="9">
        <v>139</v>
      </c>
      <c r="E26" s="9">
        <v>154</v>
      </c>
      <c r="F26" s="86"/>
      <c r="G26" s="11">
        <v>1929</v>
      </c>
      <c r="H26" s="11">
        <v>203</v>
      </c>
      <c r="I26" s="86" t="s">
        <v>640</v>
      </c>
      <c r="J26" s="86" t="s">
        <v>646</v>
      </c>
      <c r="K26" s="86" t="s">
        <v>723</v>
      </c>
      <c r="L26" s="6" t="s">
        <v>969</v>
      </c>
      <c r="M26" s="11">
        <v>0</v>
      </c>
      <c r="N26" s="11">
        <v>0</v>
      </c>
      <c r="O26" s="86" t="s">
        <v>640</v>
      </c>
      <c r="P26" s="86" t="s">
        <v>646</v>
      </c>
      <c r="Q26" s="86" t="s">
        <v>723</v>
      </c>
      <c r="R26" s="6" t="s">
        <v>969</v>
      </c>
      <c r="S26" s="11">
        <v>1660</v>
      </c>
      <c r="T26" s="11">
        <v>0</v>
      </c>
      <c r="U26" s="86" t="s">
        <v>640</v>
      </c>
      <c r="V26" s="86" t="s">
        <v>646</v>
      </c>
      <c r="W26" s="14" t="s">
        <v>641</v>
      </c>
      <c r="X26" s="86" t="s">
        <v>625</v>
      </c>
      <c r="Y26" s="11">
        <v>518</v>
      </c>
      <c r="Z26" s="6"/>
      <c r="AA26" s="86" t="s">
        <v>640</v>
      </c>
      <c r="AB26" s="86" t="s">
        <v>646</v>
      </c>
      <c r="AC26" s="89" t="s">
        <v>723</v>
      </c>
      <c r="AD26" s="41" t="s">
        <v>949</v>
      </c>
      <c r="AE26" s="11">
        <v>2396</v>
      </c>
      <c r="AF26" s="6"/>
      <c r="AG26" s="86" t="s">
        <v>640</v>
      </c>
      <c r="AH26" s="86" t="s">
        <v>646</v>
      </c>
      <c r="AI26" s="86" t="s">
        <v>723</v>
      </c>
      <c r="AJ26" s="86" t="s">
        <v>625</v>
      </c>
      <c r="AK26" s="208" t="s">
        <v>624</v>
      </c>
      <c r="AL26" s="209"/>
      <c r="AM26" s="209"/>
      <c r="AN26" s="209"/>
      <c r="AO26" s="209"/>
      <c r="AP26" s="210"/>
      <c r="AQ26" s="6"/>
      <c r="AR26" s="6"/>
      <c r="AS26" s="14" t="s">
        <v>675</v>
      </c>
      <c r="AT26" s="86" t="s">
        <v>640</v>
      </c>
      <c r="AU26" s="86" t="s">
        <v>646</v>
      </c>
      <c r="AV26" s="86" t="s">
        <v>642</v>
      </c>
      <c r="AW26" s="86" t="s">
        <v>625</v>
      </c>
      <c r="AX26" s="6" t="s">
        <v>970</v>
      </c>
    </row>
    <row r="27" spans="1:50" s="8" customFormat="1" ht="64.900000000000006" customHeight="1" x14ac:dyDescent="0.25">
      <c r="A27" s="9">
        <v>562190</v>
      </c>
      <c r="B27" s="9" t="s">
        <v>329</v>
      </c>
      <c r="C27" s="9" t="s">
        <v>226</v>
      </c>
      <c r="D27" s="9">
        <v>135</v>
      </c>
      <c r="E27" s="9">
        <v>149</v>
      </c>
      <c r="F27" s="123" t="s">
        <v>621</v>
      </c>
      <c r="G27" s="11">
        <v>5033</v>
      </c>
      <c r="H27" s="11">
        <v>3123</v>
      </c>
      <c r="I27" s="123" t="s">
        <v>640</v>
      </c>
      <c r="J27" s="123" t="s">
        <v>646</v>
      </c>
      <c r="K27" s="123" t="s">
        <v>723</v>
      </c>
      <c r="L27" s="123"/>
      <c r="M27" s="11">
        <v>4920</v>
      </c>
      <c r="N27" s="11">
        <v>3433</v>
      </c>
      <c r="O27" s="123" t="s">
        <v>640</v>
      </c>
      <c r="P27" s="123" t="s">
        <v>646</v>
      </c>
      <c r="Q27" s="123" t="s">
        <v>723</v>
      </c>
      <c r="R27" s="6"/>
      <c r="S27" s="11">
        <v>2427</v>
      </c>
      <c r="T27" s="11">
        <v>170</v>
      </c>
      <c r="U27" s="123" t="s">
        <v>640</v>
      </c>
      <c r="V27" s="123" t="s">
        <v>646</v>
      </c>
      <c r="W27" s="14" t="s">
        <v>641</v>
      </c>
      <c r="X27" s="123" t="s">
        <v>625</v>
      </c>
      <c r="Y27" s="11">
        <v>922</v>
      </c>
      <c r="Z27" s="6"/>
      <c r="AA27" s="123" t="s">
        <v>640</v>
      </c>
      <c r="AB27" s="123" t="s">
        <v>646</v>
      </c>
      <c r="AC27" s="40" t="s">
        <v>723</v>
      </c>
      <c r="AD27" s="124" t="s">
        <v>945</v>
      </c>
      <c r="AE27" s="11">
        <v>4683</v>
      </c>
      <c r="AF27" s="6"/>
      <c r="AG27" s="123" t="s">
        <v>640</v>
      </c>
      <c r="AH27" s="123" t="s">
        <v>646</v>
      </c>
      <c r="AI27" s="123" t="s">
        <v>723</v>
      </c>
      <c r="AJ27" s="123" t="s">
        <v>625</v>
      </c>
      <c r="AK27" s="208" t="s">
        <v>624</v>
      </c>
      <c r="AL27" s="209"/>
      <c r="AM27" s="209"/>
      <c r="AN27" s="209"/>
      <c r="AO27" s="209"/>
      <c r="AP27" s="210"/>
      <c r="AQ27" s="6"/>
      <c r="AR27" s="6"/>
      <c r="AS27" s="14"/>
      <c r="AT27" s="123" t="s">
        <v>640</v>
      </c>
      <c r="AU27" s="123" t="s">
        <v>646</v>
      </c>
      <c r="AV27" s="208" t="s">
        <v>647</v>
      </c>
      <c r="AW27" s="210"/>
      <c r="AX27" s="6" t="s">
        <v>968</v>
      </c>
    </row>
    <row r="28" spans="1:50" s="8" customFormat="1" ht="30" x14ac:dyDescent="0.25">
      <c r="A28" s="9">
        <v>549681</v>
      </c>
      <c r="B28" s="9" t="s">
        <v>460</v>
      </c>
      <c r="C28" s="9" t="s">
        <v>226</v>
      </c>
      <c r="D28" s="9">
        <v>282</v>
      </c>
      <c r="E28" s="9">
        <v>306</v>
      </c>
      <c r="F28" s="145"/>
      <c r="G28" s="11">
        <v>4287</v>
      </c>
      <c r="H28" s="11">
        <v>828</v>
      </c>
      <c r="I28" s="145" t="s">
        <v>640</v>
      </c>
      <c r="J28" s="145" t="s">
        <v>646</v>
      </c>
      <c r="K28" s="145" t="s">
        <v>723</v>
      </c>
      <c r="L28" s="145"/>
      <c r="M28" s="11">
        <v>6815</v>
      </c>
      <c r="N28" s="11">
        <v>5675</v>
      </c>
      <c r="O28" s="145" t="s">
        <v>640</v>
      </c>
      <c r="P28" s="145" t="s">
        <v>646</v>
      </c>
      <c r="Q28" s="145" t="s">
        <v>723</v>
      </c>
      <c r="R28" s="6"/>
      <c r="S28" s="11">
        <v>4265</v>
      </c>
      <c r="T28" s="11">
        <v>0</v>
      </c>
      <c r="U28" s="145" t="s">
        <v>640</v>
      </c>
      <c r="V28" s="145" t="s">
        <v>646</v>
      </c>
      <c r="W28" s="14" t="s">
        <v>723</v>
      </c>
      <c r="X28" s="145" t="s">
        <v>625</v>
      </c>
      <c r="Y28" s="11">
        <v>4792</v>
      </c>
      <c r="Z28" s="6"/>
      <c r="AA28" s="145" t="s">
        <v>640</v>
      </c>
      <c r="AB28" s="145" t="s">
        <v>646</v>
      </c>
      <c r="AC28" s="14" t="s">
        <v>723</v>
      </c>
      <c r="AD28" s="145" t="s">
        <v>625</v>
      </c>
      <c r="AE28" s="11">
        <v>5663</v>
      </c>
      <c r="AF28" s="6"/>
      <c r="AG28" s="145" t="s">
        <v>640</v>
      </c>
      <c r="AH28" s="145" t="s">
        <v>646</v>
      </c>
      <c r="AI28" s="145" t="s">
        <v>723</v>
      </c>
      <c r="AJ28" s="145" t="s">
        <v>625</v>
      </c>
      <c r="AK28" s="208" t="s">
        <v>624</v>
      </c>
      <c r="AL28" s="209"/>
      <c r="AM28" s="209"/>
      <c r="AN28" s="209"/>
      <c r="AO28" s="209"/>
      <c r="AP28" s="210"/>
      <c r="AQ28" s="6"/>
      <c r="AR28" s="6"/>
      <c r="AS28" s="14" t="s">
        <v>1146</v>
      </c>
      <c r="AT28" s="145" t="s">
        <v>640</v>
      </c>
      <c r="AU28" s="145" t="s">
        <v>646</v>
      </c>
      <c r="AV28" s="145" t="s">
        <v>642</v>
      </c>
      <c r="AW28" s="145" t="s">
        <v>625</v>
      </c>
      <c r="AX28" s="6" t="s">
        <v>1177</v>
      </c>
    </row>
    <row r="29" spans="1:50" s="8" customFormat="1" ht="60.75" customHeight="1" x14ac:dyDescent="0.25">
      <c r="A29" s="56">
        <v>549703</v>
      </c>
      <c r="B29" s="56" t="s">
        <v>462</v>
      </c>
      <c r="C29" s="56" t="s">
        <v>226</v>
      </c>
      <c r="D29" s="56">
        <v>340</v>
      </c>
      <c r="E29" s="56">
        <v>352</v>
      </c>
      <c r="F29" s="57"/>
      <c r="G29" s="11">
        <v>14652</v>
      </c>
      <c r="H29" s="11">
        <v>13085</v>
      </c>
      <c r="I29" s="158" t="s">
        <v>640</v>
      </c>
      <c r="J29" s="158" t="s">
        <v>646</v>
      </c>
      <c r="K29" s="158" t="s">
        <v>723</v>
      </c>
      <c r="L29" s="158"/>
      <c r="M29" s="11">
        <v>0</v>
      </c>
      <c r="N29" s="11">
        <v>0</v>
      </c>
      <c r="O29" s="158" t="s">
        <v>640</v>
      </c>
      <c r="P29" s="158" t="s">
        <v>646</v>
      </c>
      <c r="Q29" s="158" t="s">
        <v>723</v>
      </c>
      <c r="R29" s="158" t="s">
        <v>969</v>
      </c>
      <c r="S29" s="11">
        <v>3220</v>
      </c>
      <c r="T29" s="11">
        <v>0</v>
      </c>
      <c r="U29" s="158" t="s">
        <v>640</v>
      </c>
      <c r="V29" s="158" t="s">
        <v>646</v>
      </c>
      <c r="W29" s="14" t="s">
        <v>723</v>
      </c>
      <c r="X29" s="158" t="s">
        <v>625</v>
      </c>
      <c r="Y29" s="9">
        <v>2824</v>
      </c>
      <c r="Z29" s="9"/>
      <c r="AA29" s="158" t="s">
        <v>640</v>
      </c>
      <c r="AB29" s="158" t="s">
        <v>646</v>
      </c>
      <c r="AC29" s="14" t="s">
        <v>723</v>
      </c>
      <c r="AD29" s="158" t="s">
        <v>625</v>
      </c>
      <c r="AE29" s="11">
        <v>4598</v>
      </c>
      <c r="AF29" s="6"/>
      <c r="AG29" s="158" t="s">
        <v>640</v>
      </c>
      <c r="AH29" s="158" t="s">
        <v>646</v>
      </c>
      <c r="AI29" s="14" t="s">
        <v>723</v>
      </c>
      <c r="AJ29" s="158" t="s">
        <v>625</v>
      </c>
      <c r="AK29" s="208" t="s">
        <v>624</v>
      </c>
      <c r="AL29" s="209"/>
      <c r="AM29" s="209"/>
      <c r="AN29" s="209"/>
      <c r="AO29" s="209"/>
      <c r="AP29" s="210"/>
      <c r="AQ29" s="6"/>
      <c r="AR29" s="6"/>
      <c r="AS29" s="14" t="s">
        <v>675</v>
      </c>
      <c r="AT29" s="158" t="s">
        <v>640</v>
      </c>
      <c r="AU29" s="158" t="s">
        <v>646</v>
      </c>
      <c r="AV29" s="158" t="s">
        <v>642</v>
      </c>
      <c r="AW29" s="158" t="s">
        <v>625</v>
      </c>
      <c r="AX29" s="6"/>
    </row>
    <row r="30" spans="1:50" s="4" customFormat="1" ht="66" customHeight="1" x14ac:dyDescent="0.25">
      <c r="A30" s="2">
        <v>549711</v>
      </c>
      <c r="B30" s="2" t="s">
        <v>463</v>
      </c>
      <c r="C30" s="2" t="s">
        <v>226</v>
      </c>
      <c r="D30" s="2">
        <v>373</v>
      </c>
      <c r="E30" s="2">
        <v>374</v>
      </c>
      <c r="F30" s="167"/>
      <c r="G30" s="2">
        <v>8009</v>
      </c>
      <c r="H30" s="2">
        <v>1633</v>
      </c>
      <c r="I30" s="167" t="s">
        <v>640</v>
      </c>
      <c r="J30" s="167" t="s">
        <v>646</v>
      </c>
      <c r="K30" s="167" t="s">
        <v>723</v>
      </c>
      <c r="L30" s="2"/>
      <c r="M30" s="2">
        <v>2489</v>
      </c>
      <c r="N30" s="2">
        <v>2126</v>
      </c>
      <c r="O30" s="167" t="s">
        <v>640</v>
      </c>
      <c r="P30" s="167" t="s">
        <v>646</v>
      </c>
      <c r="Q30" s="167" t="s">
        <v>723</v>
      </c>
      <c r="R30" s="2"/>
      <c r="S30" s="2">
        <v>4535</v>
      </c>
      <c r="T30" s="2">
        <v>194</v>
      </c>
      <c r="U30" s="167" t="s">
        <v>640</v>
      </c>
      <c r="V30" s="167" t="s">
        <v>646</v>
      </c>
      <c r="W30" s="19" t="s">
        <v>723</v>
      </c>
      <c r="X30" s="167" t="s">
        <v>625</v>
      </c>
      <c r="Y30" s="2">
        <v>7204</v>
      </c>
      <c r="Z30" s="2"/>
      <c r="AA30" s="167" t="s">
        <v>640</v>
      </c>
      <c r="AB30" s="167" t="s">
        <v>646</v>
      </c>
      <c r="AC30" s="19" t="s">
        <v>723</v>
      </c>
      <c r="AD30" s="167" t="s">
        <v>625</v>
      </c>
      <c r="AE30" s="2">
        <v>6945</v>
      </c>
      <c r="AF30" s="2"/>
      <c r="AG30" s="167" t="s">
        <v>640</v>
      </c>
      <c r="AH30" s="167" t="s">
        <v>646</v>
      </c>
      <c r="AI30" s="19" t="s">
        <v>723</v>
      </c>
      <c r="AJ30" s="167" t="s">
        <v>625</v>
      </c>
      <c r="AK30" s="211" t="s">
        <v>624</v>
      </c>
      <c r="AL30" s="212"/>
      <c r="AM30" s="212"/>
      <c r="AN30" s="212"/>
      <c r="AO30" s="212"/>
      <c r="AP30" s="213"/>
      <c r="AQ30" s="2"/>
      <c r="AR30" s="2"/>
      <c r="AS30" s="19" t="s">
        <v>1146</v>
      </c>
      <c r="AT30" s="167" t="s">
        <v>640</v>
      </c>
      <c r="AU30" s="167" t="s">
        <v>646</v>
      </c>
      <c r="AV30" s="167" t="s">
        <v>642</v>
      </c>
      <c r="AW30" s="167" t="s">
        <v>625</v>
      </c>
      <c r="AX30" s="2" t="s">
        <v>1274</v>
      </c>
    </row>
    <row r="31" spans="1:50" s="10" customFormat="1" ht="105" x14ac:dyDescent="0.25">
      <c r="A31" s="9">
        <v>562254</v>
      </c>
      <c r="B31" s="9" t="s">
        <v>515</v>
      </c>
      <c r="C31" s="9" t="s">
        <v>226</v>
      </c>
      <c r="D31" s="9">
        <v>185</v>
      </c>
      <c r="E31" s="9">
        <v>213</v>
      </c>
      <c r="F31" s="103" t="s">
        <v>621</v>
      </c>
      <c r="G31" s="9">
        <v>35356</v>
      </c>
      <c r="H31" s="9">
        <v>32430</v>
      </c>
      <c r="I31" s="103" t="s">
        <v>640</v>
      </c>
      <c r="J31" s="103" t="s">
        <v>646</v>
      </c>
      <c r="K31" s="103" t="s">
        <v>723</v>
      </c>
      <c r="L31" s="9"/>
      <c r="M31" s="9">
        <v>8317</v>
      </c>
      <c r="N31" s="9">
        <v>8263</v>
      </c>
      <c r="O31" s="103" t="s">
        <v>640</v>
      </c>
      <c r="P31" s="103" t="s">
        <v>646</v>
      </c>
      <c r="Q31" s="103" t="s">
        <v>723</v>
      </c>
      <c r="R31" s="9"/>
      <c r="S31" s="9">
        <v>1523</v>
      </c>
      <c r="T31" s="9">
        <v>0</v>
      </c>
      <c r="U31" s="103" t="s">
        <v>640</v>
      </c>
      <c r="V31" s="103" t="s">
        <v>646</v>
      </c>
      <c r="W31" s="14" t="s">
        <v>641</v>
      </c>
      <c r="X31" s="103" t="s">
        <v>625</v>
      </c>
      <c r="Y31" s="9">
        <v>4244</v>
      </c>
      <c r="Z31" s="9"/>
      <c r="AA31" s="103" t="s">
        <v>640</v>
      </c>
      <c r="AB31" s="103" t="s">
        <v>646</v>
      </c>
      <c r="AC31" s="40" t="s">
        <v>723</v>
      </c>
      <c r="AD31" s="41" t="s">
        <v>625</v>
      </c>
      <c r="AE31" s="9">
        <v>7184</v>
      </c>
      <c r="AF31" s="9"/>
      <c r="AG31" s="14" t="s">
        <v>1037</v>
      </c>
      <c r="AH31" s="103" t="s">
        <v>621</v>
      </c>
      <c r="AI31" s="103" t="s">
        <v>723</v>
      </c>
      <c r="AJ31" s="103" t="s">
        <v>625</v>
      </c>
      <c r="AK31" s="208" t="s">
        <v>624</v>
      </c>
      <c r="AL31" s="209"/>
      <c r="AM31" s="209"/>
      <c r="AN31" s="209"/>
      <c r="AO31" s="209"/>
      <c r="AP31" s="210"/>
      <c r="AQ31" s="9"/>
      <c r="AR31" s="9"/>
      <c r="AS31" s="14" t="s">
        <v>719</v>
      </c>
      <c r="AT31" s="103" t="s">
        <v>640</v>
      </c>
      <c r="AU31" s="103" t="s">
        <v>646</v>
      </c>
      <c r="AV31" s="103" t="s">
        <v>642</v>
      </c>
      <c r="AW31" s="103" t="s">
        <v>625</v>
      </c>
      <c r="AX31" s="9" t="s">
        <v>1038</v>
      </c>
    </row>
    <row r="32" spans="1:50" s="25" customFormat="1" x14ac:dyDescent="0.25">
      <c r="A32" s="56">
        <v>549240</v>
      </c>
      <c r="B32" s="56" t="s">
        <v>226</v>
      </c>
      <c r="C32" s="56" t="s">
        <v>226</v>
      </c>
      <c r="D32" s="56">
        <v>30379</v>
      </c>
      <c r="E32" s="56">
        <v>622</v>
      </c>
      <c r="F32" s="57" t="s">
        <v>621</v>
      </c>
      <c r="G32" s="226" t="s">
        <v>622</v>
      </c>
      <c r="H32" s="227"/>
      <c r="I32" s="227"/>
      <c r="J32" s="227"/>
      <c r="K32" s="227"/>
      <c r="L32" s="228"/>
      <c r="M32" s="226" t="s">
        <v>622</v>
      </c>
      <c r="N32" s="227"/>
      <c r="O32" s="227"/>
      <c r="P32" s="227"/>
      <c r="Q32" s="227"/>
      <c r="R32" s="228"/>
      <c r="S32" s="226" t="s">
        <v>622</v>
      </c>
      <c r="T32" s="227"/>
      <c r="U32" s="227"/>
      <c r="V32" s="227"/>
      <c r="W32" s="227"/>
      <c r="X32" s="228"/>
      <c r="Y32" s="226" t="s">
        <v>622</v>
      </c>
      <c r="Z32" s="227"/>
      <c r="AA32" s="227"/>
      <c r="AB32" s="227"/>
      <c r="AC32" s="227"/>
      <c r="AD32" s="228"/>
      <c r="AE32" s="226" t="s">
        <v>622</v>
      </c>
      <c r="AF32" s="227"/>
      <c r="AG32" s="227"/>
      <c r="AH32" s="227"/>
      <c r="AI32" s="227"/>
      <c r="AJ32" s="228"/>
      <c r="AK32" s="226" t="s">
        <v>622</v>
      </c>
      <c r="AL32" s="227"/>
      <c r="AM32" s="227"/>
      <c r="AN32" s="227"/>
      <c r="AO32" s="227"/>
      <c r="AP32" s="228"/>
      <c r="AQ32" s="226" t="s">
        <v>622</v>
      </c>
      <c r="AR32" s="227"/>
      <c r="AS32" s="227"/>
      <c r="AT32" s="227"/>
      <c r="AU32" s="227"/>
      <c r="AV32" s="227"/>
      <c r="AW32" s="228"/>
      <c r="AX32" s="27"/>
    </row>
    <row r="33" spans="1:50" s="4" customFormat="1" ht="51" customHeight="1" x14ac:dyDescent="0.25">
      <c r="A33" s="2">
        <v>549754</v>
      </c>
      <c r="B33" s="2" t="s">
        <v>465</v>
      </c>
      <c r="C33" s="2" t="s">
        <v>226</v>
      </c>
      <c r="D33" s="2">
        <v>371</v>
      </c>
      <c r="E33" s="2">
        <v>373</v>
      </c>
      <c r="F33" s="167" t="s">
        <v>621</v>
      </c>
      <c r="G33" s="2">
        <v>8935</v>
      </c>
      <c r="H33" s="2">
        <v>2632</v>
      </c>
      <c r="I33" s="167" t="s">
        <v>640</v>
      </c>
      <c r="J33" s="167" t="s">
        <v>646</v>
      </c>
      <c r="K33" s="167" t="s">
        <v>723</v>
      </c>
      <c r="L33" s="2"/>
      <c r="M33" s="2">
        <v>11514</v>
      </c>
      <c r="N33" s="2">
        <v>10260</v>
      </c>
      <c r="O33" s="167" t="s">
        <v>640</v>
      </c>
      <c r="P33" s="167" t="s">
        <v>646</v>
      </c>
      <c r="Q33" s="167" t="s">
        <v>723</v>
      </c>
      <c r="R33" s="2"/>
      <c r="S33" s="2">
        <f>686+344+665+331+117+39+139+156+323+113+364</f>
        <v>3277</v>
      </c>
      <c r="T33" s="2">
        <v>0</v>
      </c>
      <c r="U33" s="167" t="s">
        <v>640</v>
      </c>
      <c r="V33" s="167" t="s">
        <v>646</v>
      </c>
      <c r="W33" s="19" t="s">
        <v>641</v>
      </c>
      <c r="X33" s="167" t="s">
        <v>625</v>
      </c>
      <c r="Y33" s="2">
        <v>6808</v>
      </c>
      <c r="Z33" s="2"/>
      <c r="AA33" s="167" t="s">
        <v>640</v>
      </c>
      <c r="AB33" s="167" t="s">
        <v>646</v>
      </c>
      <c r="AC33" s="19" t="s">
        <v>723</v>
      </c>
      <c r="AD33" s="30" t="s">
        <v>625</v>
      </c>
      <c r="AE33" s="2">
        <v>4553</v>
      </c>
      <c r="AF33" s="2"/>
      <c r="AG33" s="167" t="s">
        <v>640</v>
      </c>
      <c r="AH33" s="167" t="s">
        <v>646</v>
      </c>
      <c r="AI33" s="19" t="s">
        <v>723</v>
      </c>
      <c r="AJ33" s="30" t="s">
        <v>625</v>
      </c>
      <c r="AK33" s="211" t="s">
        <v>624</v>
      </c>
      <c r="AL33" s="212"/>
      <c r="AM33" s="212"/>
      <c r="AN33" s="212"/>
      <c r="AO33" s="212"/>
      <c r="AP33" s="213"/>
      <c r="AQ33" s="2"/>
      <c r="AR33" s="2"/>
      <c r="AS33" s="19" t="s">
        <v>675</v>
      </c>
      <c r="AT33" s="167" t="s">
        <v>640</v>
      </c>
      <c r="AU33" s="167" t="s">
        <v>646</v>
      </c>
      <c r="AV33" s="167" t="s">
        <v>642</v>
      </c>
      <c r="AW33" s="167" t="s">
        <v>625</v>
      </c>
      <c r="AX33" s="2"/>
    </row>
    <row r="34" spans="1:50" s="10" customFormat="1" ht="30" x14ac:dyDescent="0.25">
      <c r="A34" s="9">
        <v>561509</v>
      </c>
      <c r="B34" s="9" t="s">
        <v>277</v>
      </c>
      <c r="C34" s="9" t="s">
        <v>226</v>
      </c>
      <c r="D34" s="9">
        <v>65</v>
      </c>
      <c r="E34" s="9">
        <v>36</v>
      </c>
      <c r="F34" s="65"/>
      <c r="G34" s="9">
        <v>2993</v>
      </c>
      <c r="H34" s="9">
        <v>1568</v>
      </c>
      <c r="I34" s="65" t="s">
        <v>640</v>
      </c>
      <c r="J34" s="65" t="s">
        <v>646</v>
      </c>
      <c r="K34" s="65" t="s">
        <v>723</v>
      </c>
      <c r="L34" s="9"/>
      <c r="M34" s="9">
        <v>5181</v>
      </c>
      <c r="N34" s="9">
        <v>5078</v>
      </c>
      <c r="O34" s="65" t="s">
        <v>640</v>
      </c>
      <c r="P34" s="65" t="s">
        <v>646</v>
      </c>
      <c r="Q34" s="65" t="s">
        <v>723</v>
      </c>
      <c r="R34" s="9"/>
      <c r="S34" s="9">
        <v>959</v>
      </c>
      <c r="T34" s="9">
        <v>66</v>
      </c>
      <c r="U34" s="65" t="s">
        <v>640</v>
      </c>
      <c r="V34" s="65" t="s">
        <v>646</v>
      </c>
      <c r="W34" s="14" t="s">
        <v>641</v>
      </c>
      <c r="X34" s="65" t="s">
        <v>625</v>
      </c>
      <c r="Y34" s="9">
        <v>605</v>
      </c>
      <c r="Z34" s="9"/>
      <c r="AA34" s="65" t="s">
        <v>640</v>
      </c>
      <c r="AB34" s="65" t="s">
        <v>646</v>
      </c>
      <c r="AC34" s="40" t="s">
        <v>723</v>
      </c>
      <c r="AD34" s="41" t="s">
        <v>625</v>
      </c>
      <c r="AE34" s="9">
        <v>1976</v>
      </c>
      <c r="AF34" s="9"/>
      <c r="AG34" s="65" t="s">
        <v>640</v>
      </c>
      <c r="AH34" s="65" t="s">
        <v>646</v>
      </c>
      <c r="AI34" s="65" t="s">
        <v>723</v>
      </c>
      <c r="AJ34" s="65" t="s">
        <v>625</v>
      </c>
      <c r="AK34" s="208" t="s">
        <v>624</v>
      </c>
      <c r="AL34" s="209"/>
      <c r="AM34" s="209"/>
      <c r="AN34" s="209"/>
      <c r="AO34" s="209"/>
      <c r="AP34" s="210"/>
      <c r="AQ34" s="9"/>
      <c r="AR34" s="9"/>
      <c r="AS34" s="9"/>
      <c r="AT34" s="65" t="s">
        <v>640</v>
      </c>
      <c r="AU34" s="65" t="s">
        <v>646</v>
      </c>
      <c r="AV34" s="208" t="s">
        <v>647</v>
      </c>
      <c r="AW34" s="210"/>
      <c r="AX34" s="9" t="s">
        <v>717</v>
      </c>
    </row>
    <row r="35" spans="1:50" s="71" customFormat="1" x14ac:dyDescent="0.25">
      <c r="A35" s="56">
        <v>549771</v>
      </c>
      <c r="B35" s="56" t="s">
        <v>466</v>
      </c>
      <c r="C35" s="56" t="s">
        <v>226</v>
      </c>
      <c r="D35" s="56">
        <v>4760</v>
      </c>
      <c r="E35" s="56">
        <v>603</v>
      </c>
      <c r="F35" s="57" t="s">
        <v>621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s="71" customFormat="1" x14ac:dyDescent="0.25">
      <c r="A36" s="56">
        <v>509621</v>
      </c>
      <c r="B36" s="56" t="s">
        <v>25</v>
      </c>
      <c r="C36" s="56" t="s">
        <v>226</v>
      </c>
      <c r="D36" s="56">
        <v>572</v>
      </c>
      <c r="E36" s="56">
        <v>453</v>
      </c>
      <c r="F36" s="5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s="71" customFormat="1" x14ac:dyDescent="0.25">
      <c r="A37" s="56">
        <v>549801</v>
      </c>
      <c r="B37" s="56" t="s">
        <v>467</v>
      </c>
      <c r="C37" s="56" t="s">
        <v>226</v>
      </c>
      <c r="D37" s="56">
        <v>543</v>
      </c>
      <c r="E37" s="56">
        <v>445</v>
      </c>
      <c r="F37" s="57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</row>
    <row r="38" spans="1:50" s="10" customFormat="1" ht="30" x14ac:dyDescent="0.25">
      <c r="A38" s="9">
        <v>562068</v>
      </c>
      <c r="B38" s="9" t="s">
        <v>566</v>
      </c>
      <c r="C38" s="9" t="s">
        <v>226</v>
      </c>
      <c r="D38" s="9">
        <v>224</v>
      </c>
      <c r="E38" s="9">
        <v>257</v>
      </c>
      <c r="F38" s="133"/>
      <c r="G38" s="9">
        <v>2766</v>
      </c>
      <c r="H38" s="9">
        <v>104</v>
      </c>
      <c r="I38" s="133" t="s">
        <v>640</v>
      </c>
      <c r="J38" s="133" t="s">
        <v>646</v>
      </c>
      <c r="K38" s="133" t="s">
        <v>723</v>
      </c>
      <c r="L38" s="9"/>
      <c r="M38" s="9">
        <v>26747</v>
      </c>
      <c r="N38" s="9">
        <v>26147</v>
      </c>
      <c r="O38" s="133" t="s">
        <v>640</v>
      </c>
      <c r="P38" s="133" t="s">
        <v>646</v>
      </c>
      <c r="Q38" s="133" t="s">
        <v>723</v>
      </c>
      <c r="R38" s="9"/>
      <c r="S38" s="9">
        <v>2420</v>
      </c>
      <c r="T38" s="9">
        <v>173</v>
      </c>
      <c r="U38" s="133" t="s">
        <v>640</v>
      </c>
      <c r="V38" s="133" t="s">
        <v>646</v>
      </c>
      <c r="W38" s="14" t="s">
        <v>641</v>
      </c>
      <c r="X38" s="133" t="s">
        <v>625</v>
      </c>
      <c r="Y38" s="9">
        <v>3341</v>
      </c>
      <c r="Z38" s="9"/>
      <c r="AA38" s="133" t="s">
        <v>640</v>
      </c>
      <c r="AB38" s="133" t="s">
        <v>646</v>
      </c>
      <c r="AC38" s="40" t="s">
        <v>723</v>
      </c>
      <c r="AD38" s="134" t="s">
        <v>625</v>
      </c>
      <c r="AE38" s="9">
        <v>2110</v>
      </c>
      <c r="AF38" s="9"/>
      <c r="AG38" s="133" t="s">
        <v>640</v>
      </c>
      <c r="AH38" s="133" t="s">
        <v>646</v>
      </c>
      <c r="AI38" s="133" t="s">
        <v>723</v>
      </c>
      <c r="AJ38" s="133" t="s">
        <v>625</v>
      </c>
      <c r="AK38" s="208" t="s">
        <v>624</v>
      </c>
      <c r="AL38" s="209"/>
      <c r="AM38" s="209"/>
      <c r="AN38" s="209"/>
      <c r="AO38" s="209"/>
      <c r="AP38" s="210"/>
      <c r="AQ38" s="9"/>
      <c r="AR38" s="9"/>
      <c r="AS38" s="14" t="s">
        <v>1146</v>
      </c>
      <c r="AT38" s="133" t="s">
        <v>640</v>
      </c>
      <c r="AU38" s="133" t="s">
        <v>646</v>
      </c>
      <c r="AV38" s="133" t="s">
        <v>642</v>
      </c>
      <c r="AW38" s="133" t="s">
        <v>625</v>
      </c>
      <c r="AX38" s="9" t="s">
        <v>1038</v>
      </c>
    </row>
    <row r="39" spans="1:50" s="7" customFormat="1" ht="61.5" customHeight="1" x14ac:dyDescent="0.25">
      <c r="A39" s="5">
        <v>549827</v>
      </c>
      <c r="B39" s="5" t="s">
        <v>468</v>
      </c>
      <c r="C39" s="5" t="s">
        <v>226</v>
      </c>
      <c r="D39" s="5">
        <v>386</v>
      </c>
      <c r="E39" s="5">
        <v>382</v>
      </c>
      <c r="F39" s="5"/>
      <c r="G39" s="12">
        <v>9576</v>
      </c>
      <c r="H39" s="12">
        <v>4999</v>
      </c>
      <c r="I39" s="167" t="s">
        <v>640</v>
      </c>
      <c r="J39" s="167" t="s">
        <v>646</v>
      </c>
      <c r="K39" s="167" t="s">
        <v>723</v>
      </c>
      <c r="L39" s="5"/>
      <c r="M39" s="12">
        <v>9032</v>
      </c>
      <c r="N39" s="12">
        <v>8187</v>
      </c>
      <c r="O39" s="167" t="s">
        <v>640</v>
      </c>
      <c r="P39" s="167" t="s">
        <v>646</v>
      </c>
      <c r="Q39" s="167" t="s">
        <v>723</v>
      </c>
      <c r="R39" s="5"/>
      <c r="S39" s="12">
        <f>1206+201+116+935+95+156+401+73+228+307+348+360</f>
        <v>4426</v>
      </c>
      <c r="T39" s="12">
        <v>0</v>
      </c>
      <c r="U39" s="167" t="s">
        <v>640</v>
      </c>
      <c r="V39" s="167" t="s">
        <v>646</v>
      </c>
      <c r="W39" s="19" t="s">
        <v>641</v>
      </c>
      <c r="X39" s="167" t="s">
        <v>625</v>
      </c>
      <c r="Y39" s="12">
        <v>0</v>
      </c>
      <c r="Z39" s="5"/>
      <c r="AA39" s="167" t="s">
        <v>640</v>
      </c>
      <c r="AB39" s="167" t="s">
        <v>646</v>
      </c>
      <c r="AC39" s="19" t="s">
        <v>723</v>
      </c>
      <c r="AD39" s="19" t="s">
        <v>637</v>
      </c>
      <c r="AE39" s="12">
        <v>4098</v>
      </c>
      <c r="AF39" s="5"/>
      <c r="AG39" s="167" t="s">
        <v>640</v>
      </c>
      <c r="AH39" s="167" t="s">
        <v>646</v>
      </c>
      <c r="AI39" s="167" t="s">
        <v>723</v>
      </c>
      <c r="AJ39" s="167" t="s">
        <v>625</v>
      </c>
      <c r="AK39" s="211" t="s">
        <v>624</v>
      </c>
      <c r="AL39" s="212"/>
      <c r="AM39" s="212"/>
      <c r="AN39" s="212"/>
      <c r="AO39" s="212"/>
      <c r="AP39" s="213"/>
      <c r="AQ39" s="5"/>
      <c r="AR39" s="5"/>
      <c r="AS39" s="19" t="s">
        <v>675</v>
      </c>
      <c r="AT39" s="167" t="s">
        <v>640</v>
      </c>
      <c r="AU39" s="167" t="s">
        <v>646</v>
      </c>
      <c r="AV39" s="167" t="s">
        <v>642</v>
      </c>
      <c r="AW39" s="167" t="s">
        <v>625</v>
      </c>
      <c r="AX39" s="5"/>
    </row>
    <row r="40" spans="1:50" s="10" customFormat="1" ht="30" x14ac:dyDescent="0.25">
      <c r="A40" s="9">
        <v>549851</v>
      </c>
      <c r="B40" s="9" t="s">
        <v>225</v>
      </c>
      <c r="C40" s="9" t="s">
        <v>226</v>
      </c>
      <c r="D40" s="9">
        <v>294</v>
      </c>
      <c r="E40" s="9">
        <v>310</v>
      </c>
      <c r="F40" s="147"/>
      <c r="G40" s="9">
        <v>11855</v>
      </c>
      <c r="H40" s="9">
        <v>8451</v>
      </c>
      <c r="I40" s="147" t="s">
        <v>640</v>
      </c>
      <c r="J40" s="147" t="s">
        <v>646</v>
      </c>
      <c r="K40" s="147" t="s">
        <v>723</v>
      </c>
      <c r="L40" s="9"/>
      <c r="M40" s="9">
        <v>15421</v>
      </c>
      <c r="N40" s="9">
        <v>14709</v>
      </c>
      <c r="O40" s="147" t="s">
        <v>640</v>
      </c>
      <c r="P40" s="147" t="s">
        <v>646</v>
      </c>
      <c r="Q40" s="147" t="s">
        <v>723</v>
      </c>
      <c r="R40" s="9"/>
      <c r="S40" s="9">
        <v>3106</v>
      </c>
      <c r="T40" s="9">
        <v>16</v>
      </c>
      <c r="U40" s="147" t="s">
        <v>640</v>
      </c>
      <c r="V40" s="147" t="s">
        <v>646</v>
      </c>
      <c r="W40" s="14" t="s">
        <v>641</v>
      </c>
      <c r="X40" s="147" t="s">
        <v>625</v>
      </c>
      <c r="Y40" s="9">
        <v>0</v>
      </c>
      <c r="Z40" s="9"/>
      <c r="AA40" s="147" t="s">
        <v>640</v>
      </c>
      <c r="AB40" s="147" t="s">
        <v>646</v>
      </c>
      <c r="AC40" s="14" t="s">
        <v>723</v>
      </c>
      <c r="AD40" s="14" t="s">
        <v>637</v>
      </c>
      <c r="AE40" s="9">
        <v>4500</v>
      </c>
      <c r="AF40" s="9"/>
      <c r="AG40" s="147" t="s">
        <v>640</v>
      </c>
      <c r="AH40" s="147" t="s">
        <v>646</v>
      </c>
      <c r="AI40" s="147" t="s">
        <v>723</v>
      </c>
      <c r="AJ40" s="147" t="s">
        <v>625</v>
      </c>
      <c r="AK40" s="208" t="s">
        <v>624</v>
      </c>
      <c r="AL40" s="209"/>
      <c r="AM40" s="209"/>
      <c r="AN40" s="209"/>
      <c r="AO40" s="209"/>
      <c r="AP40" s="210"/>
      <c r="AQ40" s="9"/>
      <c r="AR40" s="9"/>
      <c r="AS40" s="14" t="s">
        <v>1146</v>
      </c>
      <c r="AT40" s="147" t="s">
        <v>640</v>
      </c>
      <c r="AU40" s="147" t="s">
        <v>646</v>
      </c>
      <c r="AV40" s="147" t="s">
        <v>642</v>
      </c>
      <c r="AW40" s="147" t="s">
        <v>625</v>
      </c>
      <c r="AX40" s="9" t="s">
        <v>1176</v>
      </c>
    </row>
    <row r="41" spans="1:50" s="71" customFormat="1" ht="60.75" customHeight="1" x14ac:dyDescent="0.25">
      <c r="A41" s="56">
        <v>549860</v>
      </c>
      <c r="B41" s="56" t="s">
        <v>469</v>
      </c>
      <c r="C41" s="56" t="s">
        <v>226</v>
      </c>
      <c r="D41" s="56">
        <v>358</v>
      </c>
      <c r="E41" s="56">
        <v>365</v>
      </c>
      <c r="F41" s="57" t="s">
        <v>621</v>
      </c>
      <c r="G41" s="56">
        <v>12650</v>
      </c>
      <c r="H41" s="56">
        <v>7066</v>
      </c>
      <c r="I41" s="14" t="s">
        <v>1249</v>
      </c>
      <c r="J41" s="163" t="s">
        <v>621</v>
      </c>
      <c r="K41" s="14" t="s">
        <v>1250</v>
      </c>
      <c r="L41" s="56"/>
      <c r="M41" s="56">
        <v>37271</v>
      </c>
      <c r="N41" s="56">
        <v>35870</v>
      </c>
      <c r="O41" s="14" t="s">
        <v>1249</v>
      </c>
      <c r="P41" s="163" t="s">
        <v>646</v>
      </c>
      <c r="Q41" s="14" t="s">
        <v>1250</v>
      </c>
      <c r="R41" s="56"/>
      <c r="S41" s="56">
        <v>6200</v>
      </c>
      <c r="T41" s="56">
        <v>917</v>
      </c>
      <c r="U41" s="14" t="s">
        <v>1255</v>
      </c>
      <c r="V41" s="163" t="s">
        <v>646</v>
      </c>
      <c r="W41" s="14" t="s">
        <v>1256</v>
      </c>
      <c r="X41" s="14" t="s">
        <v>625</v>
      </c>
      <c r="Y41" s="56">
        <v>3310</v>
      </c>
      <c r="Z41" s="56"/>
      <c r="AA41" s="14" t="s">
        <v>1251</v>
      </c>
      <c r="AB41" s="163" t="s">
        <v>621</v>
      </c>
      <c r="AC41" s="14" t="s">
        <v>1252</v>
      </c>
      <c r="AD41" s="14" t="s">
        <v>625</v>
      </c>
      <c r="AE41" s="56">
        <v>6222</v>
      </c>
      <c r="AF41" s="56"/>
      <c r="AG41" s="14" t="s">
        <v>1253</v>
      </c>
      <c r="AH41" s="163" t="s">
        <v>621</v>
      </c>
      <c r="AI41" s="14" t="s">
        <v>1254</v>
      </c>
      <c r="AJ41" s="14" t="s">
        <v>625</v>
      </c>
      <c r="AK41" s="208" t="s">
        <v>624</v>
      </c>
      <c r="AL41" s="209"/>
      <c r="AM41" s="209"/>
      <c r="AN41" s="209"/>
      <c r="AO41" s="209"/>
      <c r="AP41" s="210"/>
      <c r="AQ41" s="56"/>
      <c r="AR41" s="56"/>
      <c r="AS41" s="14" t="s">
        <v>887</v>
      </c>
      <c r="AT41" s="163" t="s">
        <v>640</v>
      </c>
      <c r="AU41" s="163" t="s">
        <v>646</v>
      </c>
      <c r="AV41" s="163" t="s">
        <v>642</v>
      </c>
      <c r="AW41" s="163" t="s">
        <v>625</v>
      </c>
      <c r="AX41" s="56"/>
    </row>
    <row r="42" spans="1:50" s="10" customFormat="1" ht="30" x14ac:dyDescent="0.25">
      <c r="A42" s="9">
        <v>549878</v>
      </c>
      <c r="B42" s="9" t="s">
        <v>470</v>
      </c>
      <c r="C42" s="9" t="s">
        <v>226</v>
      </c>
      <c r="D42" s="9">
        <v>263</v>
      </c>
      <c r="E42" s="9">
        <v>288</v>
      </c>
      <c r="F42" s="140" t="s">
        <v>621</v>
      </c>
      <c r="G42" s="9">
        <v>8241</v>
      </c>
      <c r="H42" s="9"/>
      <c r="I42" s="140" t="s">
        <v>640</v>
      </c>
      <c r="J42" s="140" t="s">
        <v>646</v>
      </c>
      <c r="K42" s="140" t="s">
        <v>723</v>
      </c>
      <c r="L42" s="9"/>
      <c r="M42" s="9">
        <v>21216</v>
      </c>
      <c r="N42" s="9">
        <v>17363</v>
      </c>
      <c r="O42" s="140" t="s">
        <v>640</v>
      </c>
      <c r="P42" s="140" t="s">
        <v>646</v>
      </c>
      <c r="Q42" s="140" t="s">
        <v>723</v>
      </c>
      <c r="R42" s="9"/>
      <c r="S42" s="9">
        <v>3298</v>
      </c>
      <c r="T42" s="9">
        <v>614</v>
      </c>
      <c r="U42" s="140" t="s">
        <v>640</v>
      </c>
      <c r="V42" s="140" t="s">
        <v>646</v>
      </c>
      <c r="W42" s="14" t="s">
        <v>641</v>
      </c>
      <c r="X42" s="140" t="s">
        <v>625</v>
      </c>
      <c r="Y42" s="9">
        <v>111</v>
      </c>
      <c r="Z42" s="9"/>
      <c r="AA42" s="140" t="s">
        <v>640</v>
      </c>
      <c r="AB42" s="140" t="s">
        <v>646</v>
      </c>
      <c r="AC42" s="40" t="s">
        <v>723</v>
      </c>
      <c r="AD42" s="141" t="s">
        <v>625</v>
      </c>
      <c r="AE42" s="9">
        <v>5359</v>
      </c>
      <c r="AF42" s="9"/>
      <c r="AG42" s="140" t="s">
        <v>640</v>
      </c>
      <c r="AH42" s="140" t="s">
        <v>646</v>
      </c>
      <c r="AI42" s="140" t="s">
        <v>723</v>
      </c>
      <c r="AJ42" s="140" t="s">
        <v>625</v>
      </c>
      <c r="AK42" s="208" t="s">
        <v>624</v>
      </c>
      <c r="AL42" s="209"/>
      <c r="AM42" s="209"/>
      <c r="AN42" s="209"/>
      <c r="AO42" s="209"/>
      <c r="AP42" s="210"/>
      <c r="AQ42" s="9"/>
      <c r="AR42" s="9"/>
      <c r="AS42" s="14" t="s">
        <v>1146</v>
      </c>
      <c r="AT42" s="140" t="s">
        <v>640</v>
      </c>
      <c r="AU42" s="140" t="s">
        <v>646</v>
      </c>
      <c r="AV42" s="140" t="s">
        <v>642</v>
      </c>
      <c r="AW42" s="140" t="s">
        <v>625</v>
      </c>
      <c r="AX42" s="37" t="s">
        <v>1155</v>
      </c>
    </row>
    <row r="43" spans="1:50" s="10" customFormat="1" ht="45" x14ac:dyDescent="0.25">
      <c r="A43" s="9">
        <v>549932</v>
      </c>
      <c r="B43" s="9" t="s">
        <v>477</v>
      </c>
      <c r="C43" s="9" t="s">
        <v>226</v>
      </c>
      <c r="D43" s="9">
        <v>165</v>
      </c>
      <c r="E43" s="9">
        <v>193</v>
      </c>
      <c r="F43" s="93"/>
      <c r="G43" s="9">
        <v>2952</v>
      </c>
      <c r="H43" s="9">
        <v>1217</v>
      </c>
      <c r="I43" s="93" t="s">
        <v>640</v>
      </c>
      <c r="J43" s="93" t="s">
        <v>646</v>
      </c>
      <c r="K43" s="93" t="s">
        <v>723</v>
      </c>
      <c r="L43" s="9"/>
      <c r="M43" s="9">
        <v>9506</v>
      </c>
      <c r="N43" s="9">
        <v>9044</v>
      </c>
      <c r="O43" s="93" t="s">
        <v>640</v>
      </c>
      <c r="P43" s="93" t="s">
        <v>646</v>
      </c>
      <c r="Q43" s="93" t="s">
        <v>723</v>
      </c>
      <c r="R43" s="9"/>
      <c r="S43" s="9">
        <v>2826</v>
      </c>
      <c r="T43" s="9">
        <v>135</v>
      </c>
      <c r="U43" s="93" t="s">
        <v>640</v>
      </c>
      <c r="V43" s="93" t="s">
        <v>646</v>
      </c>
      <c r="W43" s="14" t="s">
        <v>641</v>
      </c>
      <c r="X43" s="93" t="s">
        <v>625</v>
      </c>
      <c r="Y43" s="9">
        <v>0</v>
      </c>
      <c r="Z43" s="9"/>
      <c r="AA43" s="93" t="s">
        <v>640</v>
      </c>
      <c r="AB43" s="93" t="s">
        <v>646</v>
      </c>
      <c r="AC43" s="14" t="s">
        <v>723</v>
      </c>
      <c r="AD43" s="14" t="s">
        <v>637</v>
      </c>
      <c r="AE43" s="9">
        <v>5529</v>
      </c>
      <c r="AF43" s="9"/>
      <c r="AG43" s="93" t="s">
        <v>640</v>
      </c>
      <c r="AH43" s="93" t="s">
        <v>646</v>
      </c>
      <c r="AI43" s="14" t="s">
        <v>723</v>
      </c>
      <c r="AJ43" s="14" t="s">
        <v>625</v>
      </c>
      <c r="AK43" s="208" t="s">
        <v>624</v>
      </c>
      <c r="AL43" s="209"/>
      <c r="AM43" s="209"/>
      <c r="AN43" s="209"/>
      <c r="AO43" s="209"/>
      <c r="AP43" s="210"/>
      <c r="AQ43" s="9"/>
      <c r="AR43" s="9"/>
      <c r="AS43" s="14" t="s">
        <v>675</v>
      </c>
      <c r="AT43" s="93" t="s">
        <v>640</v>
      </c>
      <c r="AU43" s="93" t="s">
        <v>646</v>
      </c>
      <c r="AV43" s="93" t="s">
        <v>642</v>
      </c>
      <c r="AW43" s="93" t="s">
        <v>625</v>
      </c>
      <c r="AX43" s="9" t="s">
        <v>1011</v>
      </c>
    </row>
    <row r="44" spans="1:50" s="10" customFormat="1" ht="45" x14ac:dyDescent="0.25">
      <c r="A44" s="9">
        <v>562271</v>
      </c>
      <c r="B44" s="9" t="s">
        <v>501</v>
      </c>
      <c r="C44" s="9" t="s">
        <v>226</v>
      </c>
      <c r="D44" s="9">
        <v>119</v>
      </c>
      <c r="E44" s="9">
        <v>127</v>
      </c>
      <c r="F44" s="65"/>
      <c r="G44" s="9">
        <v>3172</v>
      </c>
      <c r="H44" s="9">
        <v>713</v>
      </c>
      <c r="I44" s="65" t="s">
        <v>640</v>
      </c>
      <c r="J44" s="65" t="s">
        <v>646</v>
      </c>
      <c r="K44" s="65" t="s">
        <v>723</v>
      </c>
      <c r="L44" s="9"/>
      <c r="M44" s="9">
        <v>2088</v>
      </c>
      <c r="N44" s="9">
        <v>1405</v>
      </c>
      <c r="O44" s="65" t="s">
        <v>640</v>
      </c>
      <c r="P44" s="65" t="s">
        <v>646</v>
      </c>
      <c r="Q44" s="65" t="s">
        <v>723</v>
      </c>
      <c r="R44" s="9"/>
      <c r="S44" s="9">
        <v>1077</v>
      </c>
      <c r="T44" s="9">
        <v>0</v>
      </c>
      <c r="U44" s="65" t="s">
        <v>640</v>
      </c>
      <c r="V44" s="65" t="s">
        <v>646</v>
      </c>
      <c r="W44" s="14" t="s">
        <v>641</v>
      </c>
      <c r="X44" s="65" t="s">
        <v>625</v>
      </c>
      <c r="Y44" s="9">
        <v>1876</v>
      </c>
      <c r="Z44" s="9"/>
      <c r="AA44" s="98" t="s">
        <v>640</v>
      </c>
      <c r="AB44" s="98" t="s">
        <v>646</v>
      </c>
      <c r="AC44" s="40" t="s">
        <v>723</v>
      </c>
      <c r="AD44" s="99" t="s">
        <v>625</v>
      </c>
      <c r="AE44" s="9">
        <v>1629</v>
      </c>
      <c r="AF44" s="9"/>
      <c r="AG44" s="65" t="s">
        <v>640</v>
      </c>
      <c r="AH44" s="65" t="s">
        <v>646</v>
      </c>
      <c r="AI44" s="65" t="s">
        <v>723</v>
      </c>
      <c r="AJ44" s="14" t="s">
        <v>625</v>
      </c>
      <c r="AK44" s="208" t="s">
        <v>624</v>
      </c>
      <c r="AL44" s="209"/>
      <c r="AM44" s="209"/>
      <c r="AN44" s="209"/>
      <c r="AO44" s="209"/>
      <c r="AP44" s="210"/>
      <c r="AQ44" s="9"/>
      <c r="AR44" s="9"/>
      <c r="AS44" s="14" t="s">
        <v>675</v>
      </c>
      <c r="AT44" s="65" t="s">
        <v>640</v>
      </c>
      <c r="AU44" s="65" t="s">
        <v>646</v>
      </c>
      <c r="AV44" s="65" t="s">
        <v>642</v>
      </c>
      <c r="AW44" s="65" t="s">
        <v>625</v>
      </c>
      <c r="AX44" s="9"/>
    </row>
    <row r="45" spans="1:50" s="10" customFormat="1" ht="135" x14ac:dyDescent="0.25">
      <c r="A45" s="9">
        <v>562211</v>
      </c>
      <c r="B45" s="9" t="s">
        <v>508</v>
      </c>
      <c r="C45" s="9" t="s">
        <v>226</v>
      </c>
      <c r="D45" s="9">
        <v>184</v>
      </c>
      <c r="E45" s="9">
        <v>212</v>
      </c>
      <c r="F45" s="103" t="s">
        <v>621</v>
      </c>
      <c r="G45" s="9">
        <v>11801</v>
      </c>
      <c r="H45" s="9">
        <v>5866</v>
      </c>
      <c r="I45" s="103" t="s">
        <v>640</v>
      </c>
      <c r="J45" s="103" t="s">
        <v>646</v>
      </c>
      <c r="K45" s="103" t="s">
        <v>723</v>
      </c>
      <c r="L45" s="37" t="s">
        <v>1034</v>
      </c>
      <c r="M45" s="9">
        <v>6553</v>
      </c>
      <c r="N45" s="9">
        <v>5939</v>
      </c>
      <c r="O45" s="103" t="s">
        <v>640</v>
      </c>
      <c r="P45" s="103" t="s">
        <v>646</v>
      </c>
      <c r="Q45" s="103" t="s">
        <v>723</v>
      </c>
      <c r="R45" s="9"/>
      <c r="S45" s="9">
        <v>6117</v>
      </c>
      <c r="T45" s="9">
        <v>955</v>
      </c>
      <c r="U45" s="103" t="s">
        <v>640</v>
      </c>
      <c r="V45" s="103" t="s">
        <v>646</v>
      </c>
      <c r="W45" s="14" t="s">
        <v>641</v>
      </c>
      <c r="X45" s="103" t="s">
        <v>625</v>
      </c>
      <c r="Y45" s="11">
        <v>0</v>
      </c>
      <c r="Z45" s="6"/>
      <c r="AA45" s="103" t="s">
        <v>640</v>
      </c>
      <c r="AB45" s="103" t="s">
        <v>646</v>
      </c>
      <c r="AC45" s="103" t="s">
        <v>705</v>
      </c>
      <c r="AD45" s="14" t="s">
        <v>684</v>
      </c>
      <c r="AE45" s="9">
        <v>3996</v>
      </c>
      <c r="AF45" s="9"/>
      <c r="AG45" s="14" t="s">
        <v>1035</v>
      </c>
      <c r="AH45" s="103" t="s">
        <v>646</v>
      </c>
      <c r="AI45" s="103" t="s">
        <v>723</v>
      </c>
      <c r="AJ45" s="14" t="s">
        <v>625</v>
      </c>
      <c r="AK45" s="208" t="s">
        <v>624</v>
      </c>
      <c r="AL45" s="209"/>
      <c r="AM45" s="209"/>
      <c r="AN45" s="209"/>
      <c r="AO45" s="209"/>
      <c r="AP45" s="210"/>
      <c r="AQ45" s="9"/>
      <c r="AR45" s="9"/>
      <c r="AS45" s="14" t="s">
        <v>1146</v>
      </c>
      <c r="AT45" s="103" t="s">
        <v>640</v>
      </c>
      <c r="AU45" s="103" t="s">
        <v>646</v>
      </c>
      <c r="AV45" s="103" t="s">
        <v>642</v>
      </c>
      <c r="AW45" s="103" t="s">
        <v>625</v>
      </c>
      <c r="AX45" s="37" t="s">
        <v>1036</v>
      </c>
    </row>
    <row r="46" spans="1:50" s="10" customFormat="1" ht="30" x14ac:dyDescent="0.25">
      <c r="A46" s="9">
        <v>598844</v>
      </c>
      <c r="B46" s="9" t="s">
        <v>603</v>
      </c>
      <c r="C46" s="9" t="s">
        <v>226</v>
      </c>
      <c r="D46" s="9">
        <v>227</v>
      </c>
      <c r="E46" s="9">
        <v>258</v>
      </c>
      <c r="F46" s="133"/>
      <c r="G46" s="9">
        <v>2644</v>
      </c>
      <c r="H46" s="9">
        <v>1217</v>
      </c>
      <c r="I46" s="133" t="s">
        <v>640</v>
      </c>
      <c r="J46" s="133" t="s">
        <v>646</v>
      </c>
      <c r="K46" s="133" t="s">
        <v>723</v>
      </c>
      <c r="L46" s="9"/>
      <c r="M46" s="9">
        <v>8279</v>
      </c>
      <c r="N46" s="9">
        <v>7494</v>
      </c>
      <c r="O46" s="133" t="s">
        <v>640</v>
      </c>
      <c r="P46" s="133" t="s">
        <v>646</v>
      </c>
      <c r="Q46" s="133" t="s">
        <v>723</v>
      </c>
      <c r="R46" s="9"/>
      <c r="S46" s="9">
        <v>2746</v>
      </c>
      <c r="T46" s="9">
        <v>154</v>
      </c>
      <c r="U46" s="133" t="s">
        <v>640</v>
      </c>
      <c r="V46" s="133" t="s">
        <v>646</v>
      </c>
      <c r="W46" s="14" t="s">
        <v>641</v>
      </c>
      <c r="X46" s="133" t="s">
        <v>625</v>
      </c>
      <c r="Y46" s="9">
        <v>1106</v>
      </c>
      <c r="Z46" s="9"/>
      <c r="AA46" s="98" t="s">
        <v>640</v>
      </c>
      <c r="AB46" s="98" t="s">
        <v>646</v>
      </c>
      <c r="AC46" s="40" t="s">
        <v>723</v>
      </c>
      <c r="AD46" s="99" t="s">
        <v>625</v>
      </c>
      <c r="AE46" s="9">
        <v>1233</v>
      </c>
      <c r="AF46" s="9"/>
      <c r="AG46" s="98" t="s">
        <v>640</v>
      </c>
      <c r="AH46" s="98" t="s">
        <v>646</v>
      </c>
      <c r="AI46" s="40" t="s">
        <v>723</v>
      </c>
      <c r="AJ46" s="99" t="s">
        <v>625</v>
      </c>
      <c r="AK46" s="208" t="s">
        <v>624</v>
      </c>
      <c r="AL46" s="209"/>
      <c r="AM46" s="209"/>
      <c r="AN46" s="209"/>
      <c r="AO46" s="209"/>
      <c r="AP46" s="210"/>
      <c r="AQ46" s="9"/>
      <c r="AR46" s="9"/>
      <c r="AS46" s="14" t="s">
        <v>665</v>
      </c>
      <c r="AT46" s="133" t="s">
        <v>640</v>
      </c>
      <c r="AU46" s="133" t="s">
        <v>646</v>
      </c>
      <c r="AV46" s="133" t="s">
        <v>642</v>
      </c>
      <c r="AW46" s="133" t="s">
        <v>625</v>
      </c>
      <c r="AX46" s="37" t="s">
        <v>1114</v>
      </c>
    </row>
    <row r="47" spans="1:50" s="10" customFormat="1" ht="38.65" customHeight="1" x14ac:dyDescent="0.25">
      <c r="A47" s="9">
        <v>562289</v>
      </c>
      <c r="B47" s="9" t="s">
        <v>517</v>
      </c>
      <c r="C47" s="9" t="s">
        <v>226</v>
      </c>
      <c r="D47" s="9">
        <v>80</v>
      </c>
      <c r="E47" s="9">
        <v>57</v>
      </c>
      <c r="F47" s="65"/>
      <c r="G47" s="9">
        <v>575</v>
      </c>
      <c r="H47" s="9">
        <v>0</v>
      </c>
      <c r="I47" s="65" t="s">
        <v>640</v>
      </c>
      <c r="J47" s="65" t="s">
        <v>646</v>
      </c>
      <c r="K47" s="65" t="s">
        <v>723</v>
      </c>
      <c r="L47" s="9" t="s">
        <v>808</v>
      </c>
      <c r="M47" s="9">
        <v>0</v>
      </c>
      <c r="N47" s="9">
        <v>0</v>
      </c>
      <c r="O47" s="65" t="s">
        <v>640</v>
      </c>
      <c r="P47" s="65" t="s">
        <v>646</v>
      </c>
      <c r="Q47" s="65" t="s">
        <v>723</v>
      </c>
      <c r="R47" s="9" t="s">
        <v>690</v>
      </c>
      <c r="S47" s="9">
        <v>1226</v>
      </c>
      <c r="T47" s="9">
        <v>195</v>
      </c>
      <c r="U47" s="65" t="s">
        <v>640</v>
      </c>
      <c r="V47" s="65" t="s">
        <v>646</v>
      </c>
      <c r="W47" s="14" t="s">
        <v>641</v>
      </c>
      <c r="X47" s="65" t="s">
        <v>625</v>
      </c>
      <c r="Y47" s="9">
        <v>0</v>
      </c>
      <c r="Z47" s="9"/>
      <c r="AA47" s="65" t="s">
        <v>640</v>
      </c>
      <c r="AB47" s="65" t="s">
        <v>646</v>
      </c>
      <c r="AC47" s="65" t="s">
        <v>705</v>
      </c>
      <c r="AD47" s="14" t="s">
        <v>684</v>
      </c>
      <c r="AE47" s="9">
        <v>1405</v>
      </c>
      <c r="AF47" s="9"/>
      <c r="AG47" s="65" t="s">
        <v>640</v>
      </c>
      <c r="AH47" s="65" t="s">
        <v>646</v>
      </c>
      <c r="AI47" s="65" t="s">
        <v>723</v>
      </c>
      <c r="AJ47" s="65" t="s">
        <v>625</v>
      </c>
      <c r="AK47" s="208" t="s">
        <v>624</v>
      </c>
      <c r="AL47" s="209"/>
      <c r="AM47" s="209"/>
      <c r="AN47" s="209"/>
      <c r="AO47" s="209"/>
      <c r="AP47" s="210"/>
      <c r="AQ47" s="9"/>
      <c r="AR47" s="9"/>
      <c r="AS47" s="9"/>
      <c r="AT47" s="133" t="s">
        <v>640</v>
      </c>
      <c r="AU47" s="133" t="s">
        <v>646</v>
      </c>
      <c r="AV47" s="208" t="s">
        <v>647</v>
      </c>
      <c r="AW47" s="210"/>
      <c r="AX47" s="9" t="s">
        <v>791</v>
      </c>
    </row>
    <row r="48" spans="1:50" s="10" customFormat="1" ht="90" x14ac:dyDescent="0.25">
      <c r="A48" s="9">
        <v>549991</v>
      </c>
      <c r="B48" s="9" t="s">
        <v>490</v>
      </c>
      <c r="C48" s="9" t="s">
        <v>226</v>
      </c>
      <c r="D48" s="9">
        <v>325</v>
      </c>
      <c r="E48" s="9">
        <v>339</v>
      </c>
      <c r="F48" s="161" t="s">
        <v>621</v>
      </c>
      <c r="G48" s="9">
        <v>7744</v>
      </c>
      <c r="H48" s="9"/>
      <c r="I48" s="14" t="s">
        <v>1219</v>
      </c>
      <c r="J48" s="161" t="s">
        <v>1220</v>
      </c>
      <c r="K48" s="161" t="s">
        <v>723</v>
      </c>
      <c r="L48" s="9"/>
      <c r="M48" s="9">
        <v>2720</v>
      </c>
      <c r="N48" s="9"/>
      <c r="O48" s="161" t="s">
        <v>640</v>
      </c>
      <c r="P48" s="161" t="s">
        <v>646</v>
      </c>
      <c r="Q48" s="161" t="s">
        <v>723</v>
      </c>
      <c r="R48" s="9"/>
      <c r="S48" s="9">
        <v>3853</v>
      </c>
      <c r="T48" s="9">
        <v>660</v>
      </c>
      <c r="U48" s="14" t="s">
        <v>1239</v>
      </c>
      <c r="V48" s="161" t="s">
        <v>1240</v>
      </c>
      <c r="W48" s="14" t="s">
        <v>641</v>
      </c>
      <c r="X48" s="161" t="s">
        <v>625</v>
      </c>
      <c r="Y48" s="9">
        <v>3439</v>
      </c>
      <c r="Z48" s="9"/>
      <c r="AA48" s="14" t="s">
        <v>1238</v>
      </c>
      <c r="AB48" s="161" t="s">
        <v>621</v>
      </c>
      <c r="AC48" s="161" t="s">
        <v>723</v>
      </c>
      <c r="AD48" s="99" t="s">
        <v>625</v>
      </c>
      <c r="AE48" s="9">
        <v>4318</v>
      </c>
      <c r="AF48" s="9"/>
      <c r="AG48" s="14" t="s">
        <v>1219</v>
      </c>
      <c r="AH48" s="161" t="s">
        <v>621</v>
      </c>
      <c r="AI48" s="161" t="s">
        <v>723</v>
      </c>
      <c r="AJ48" s="99" t="s">
        <v>625</v>
      </c>
      <c r="AK48" s="208" t="s">
        <v>624</v>
      </c>
      <c r="AL48" s="209"/>
      <c r="AM48" s="209"/>
      <c r="AN48" s="209"/>
      <c r="AO48" s="209"/>
      <c r="AP48" s="210"/>
      <c r="AQ48" s="9"/>
      <c r="AR48" s="9"/>
      <c r="AS48" s="14" t="s">
        <v>1146</v>
      </c>
      <c r="AT48" s="161" t="s">
        <v>640</v>
      </c>
      <c r="AU48" s="161" t="s">
        <v>646</v>
      </c>
      <c r="AV48" s="161" t="s">
        <v>642</v>
      </c>
      <c r="AW48" s="161" t="s">
        <v>625</v>
      </c>
      <c r="AX48" s="37" t="s">
        <v>1243</v>
      </c>
    </row>
    <row r="49" spans="1:50" s="10" customFormat="1" ht="45" x14ac:dyDescent="0.25">
      <c r="A49" s="9">
        <v>550001</v>
      </c>
      <c r="B49" s="9" t="s">
        <v>491</v>
      </c>
      <c r="C49" s="9" t="s">
        <v>226</v>
      </c>
      <c r="D49" s="9">
        <v>183</v>
      </c>
      <c r="E49" s="9">
        <v>209</v>
      </c>
      <c r="F49" s="103"/>
      <c r="G49" s="9">
        <v>1166</v>
      </c>
      <c r="H49" s="9">
        <v>0</v>
      </c>
      <c r="I49" s="103" t="s">
        <v>640</v>
      </c>
      <c r="J49" s="103" t="s">
        <v>646</v>
      </c>
      <c r="K49" s="103" t="s">
        <v>723</v>
      </c>
      <c r="L49" s="37" t="s">
        <v>1030</v>
      </c>
      <c r="M49" s="9"/>
      <c r="N49" s="9"/>
      <c r="O49" s="103" t="s">
        <v>640</v>
      </c>
      <c r="P49" s="103" t="s">
        <v>646</v>
      </c>
      <c r="Q49" s="103" t="s">
        <v>705</v>
      </c>
      <c r="R49" s="9"/>
      <c r="S49" s="9">
        <v>1899</v>
      </c>
      <c r="T49" s="9">
        <v>50</v>
      </c>
      <c r="U49" s="103" t="s">
        <v>640</v>
      </c>
      <c r="V49" s="103" t="s">
        <v>646</v>
      </c>
      <c r="W49" s="14" t="s">
        <v>641</v>
      </c>
      <c r="X49" s="103" t="s">
        <v>625</v>
      </c>
      <c r="Y49" s="9">
        <v>0</v>
      </c>
      <c r="Z49" s="9"/>
      <c r="AA49" s="103" t="s">
        <v>640</v>
      </c>
      <c r="AB49" s="103" t="s">
        <v>646</v>
      </c>
      <c r="AC49" s="103" t="s">
        <v>705</v>
      </c>
      <c r="AD49" s="14" t="s">
        <v>684</v>
      </c>
      <c r="AE49" s="9">
        <v>2980</v>
      </c>
      <c r="AF49" s="9"/>
      <c r="AG49" s="103" t="s">
        <v>640</v>
      </c>
      <c r="AH49" s="103" t="s">
        <v>646</v>
      </c>
      <c r="AI49" s="103" t="s">
        <v>723</v>
      </c>
      <c r="AJ49" s="103" t="s">
        <v>625</v>
      </c>
      <c r="AK49" s="208" t="s">
        <v>624</v>
      </c>
      <c r="AL49" s="209"/>
      <c r="AM49" s="209"/>
      <c r="AN49" s="209"/>
      <c r="AO49" s="209"/>
      <c r="AP49" s="210"/>
      <c r="AQ49" s="9"/>
      <c r="AR49" s="9"/>
      <c r="AS49" s="14" t="s">
        <v>675</v>
      </c>
      <c r="AT49" s="103" t="s">
        <v>640</v>
      </c>
      <c r="AU49" s="103" t="s">
        <v>646</v>
      </c>
      <c r="AV49" s="103" t="s">
        <v>642</v>
      </c>
      <c r="AW49" s="103" t="s">
        <v>625</v>
      </c>
      <c r="AX49" s="9" t="s">
        <v>937</v>
      </c>
    </row>
    <row r="50" spans="1:50" s="71" customFormat="1" x14ac:dyDescent="0.25">
      <c r="A50" s="56">
        <v>550027</v>
      </c>
      <c r="B50" s="56" t="s">
        <v>19</v>
      </c>
      <c r="C50" s="56" t="s">
        <v>226</v>
      </c>
      <c r="D50" s="56">
        <v>784</v>
      </c>
      <c r="E50" s="56">
        <v>495</v>
      </c>
      <c r="F50" s="57" t="s">
        <v>621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</row>
    <row r="51" spans="1:50" s="71" customFormat="1" x14ac:dyDescent="0.25">
      <c r="A51" s="56">
        <v>562165</v>
      </c>
      <c r="B51" s="56" t="s">
        <v>46</v>
      </c>
      <c r="C51" s="56" t="s">
        <v>226</v>
      </c>
      <c r="D51" s="56">
        <v>203</v>
      </c>
      <c r="E51" s="56">
        <v>233</v>
      </c>
      <c r="F51" s="57" t="s">
        <v>621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</row>
    <row r="52" spans="1:50" s="10" customFormat="1" ht="45" x14ac:dyDescent="0.25">
      <c r="A52" s="9">
        <v>598861</v>
      </c>
      <c r="B52" s="9" t="s">
        <v>32</v>
      </c>
      <c r="C52" s="9" t="s">
        <v>226</v>
      </c>
      <c r="D52" s="9">
        <v>263</v>
      </c>
      <c r="E52" s="9">
        <v>289</v>
      </c>
      <c r="F52" s="140"/>
      <c r="G52" s="9">
        <v>15661</v>
      </c>
      <c r="H52" s="9">
        <v>9891</v>
      </c>
      <c r="I52" s="140" t="s">
        <v>640</v>
      </c>
      <c r="J52" s="140" t="s">
        <v>646</v>
      </c>
      <c r="K52" s="140" t="s">
        <v>723</v>
      </c>
      <c r="L52" s="9"/>
      <c r="M52" s="9">
        <v>15359</v>
      </c>
      <c r="N52" s="9">
        <v>15302</v>
      </c>
      <c r="O52" s="140" t="s">
        <v>640</v>
      </c>
      <c r="P52" s="140" t="s">
        <v>646</v>
      </c>
      <c r="Q52" s="140" t="s">
        <v>723</v>
      </c>
      <c r="R52" s="9"/>
      <c r="S52" s="9">
        <v>3825</v>
      </c>
      <c r="T52" s="9">
        <v>0</v>
      </c>
      <c r="U52" s="140" t="s">
        <v>640</v>
      </c>
      <c r="V52" s="140" t="s">
        <v>646</v>
      </c>
      <c r="W52" s="14" t="s">
        <v>641</v>
      </c>
      <c r="X52" s="140" t="s">
        <v>625</v>
      </c>
      <c r="Y52" s="9">
        <v>0</v>
      </c>
      <c r="Z52" s="9"/>
      <c r="AA52" s="140" t="s">
        <v>640</v>
      </c>
      <c r="AB52" s="140" t="s">
        <v>646</v>
      </c>
      <c r="AC52" s="14" t="s">
        <v>723</v>
      </c>
      <c r="AD52" s="14" t="s">
        <v>637</v>
      </c>
      <c r="AE52" s="9">
        <v>1110</v>
      </c>
      <c r="AF52" s="9"/>
      <c r="AG52" s="140" t="s">
        <v>640</v>
      </c>
      <c r="AH52" s="140" t="s">
        <v>646</v>
      </c>
      <c r="AI52" s="140" t="s">
        <v>723</v>
      </c>
      <c r="AJ52" s="140" t="s">
        <v>625</v>
      </c>
      <c r="AK52" s="208" t="s">
        <v>624</v>
      </c>
      <c r="AL52" s="209"/>
      <c r="AM52" s="209"/>
      <c r="AN52" s="209"/>
      <c r="AO52" s="209"/>
      <c r="AP52" s="210"/>
      <c r="AQ52" s="9"/>
      <c r="AR52" s="9"/>
      <c r="AS52" s="14" t="s">
        <v>1315</v>
      </c>
      <c r="AT52" s="140" t="s">
        <v>640</v>
      </c>
      <c r="AU52" s="140" t="s">
        <v>646</v>
      </c>
      <c r="AV52" s="140" t="s">
        <v>642</v>
      </c>
      <c r="AW52" s="140" t="s">
        <v>625</v>
      </c>
      <c r="AX52" s="9" t="s">
        <v>1157</v>
      </c>
    </row>
  </sheetData>
  <mergeCells count="48">
    <mergeCell ref="AV47:AW47"/>
    <mergeCell ref="AK47:AP47"/>
    <mergeCell ref="AK49:AP49"/>
    <mergeCell ref="AK45:AP45"/>
    <mergeCell ref="AK42:AP42"/>
    <mergeCell ref="AK52:AP52"/>
    <mergeCell ref="AK48:AP48"/>
    <mergeCell ref="AK44:AP44"/>
    <mergeCell ref="AK46:AP46"/>
    <mergeCell ref="AK34:AP34"/>
    <mergeCell ref="AQ32:AW32"/>
    <mergeCell ref="AV23:AW23"/>
    <mergeCell ref="AV34:AW34"/>
    <mergeCell ref="AV27:AW27"/>
    <mergeCell ref="AK43:AP43"/>
    <mergeCell ref="AK31:AP31"/>
    <mergeCell ref="AK32:AP32"/>
    <mergeCell ref="AK28:AP28"/>
    <mergeCell ref="AK38:AP38"/>
    <mergeCell ref="AK40:AP40"/>
    <mergeCell ref="AK29:AP29"/>
    <mergeCell ref="AK41:AP41"/>
    <mergeCell ref="AK33:AP33"/>
    <mergeCell ref="AK39:AP39"/>
    <mergeCell ref="AK24:AP24"/>
    <mergeCell ref="AK25:AP25"/>
    <mergeCell ref="Y32:AD32"/>
    <mergeCell ref="AE32:AJ32"/>
    <mergeCell ref="AK23:AP23"/>
    <mergeCell ref="AK30:AP30"/>
    <mergeCell ref="G32:L32"/>
    <mergeCell ref="M32:R32"/>
    <mergeCell ref="S32:X32"/>
    <mergeCell ref="AK27:AP27"/>
    <mergeCell ref="AK26:AP26"/>
    <mergeCell ref="AK5:AP5"/>
    <mergeCell ref="AK10:AP10"/>
    <mergeCell ref="AK12:AP12"/>
    <mergeCell ref="AV10:AW10"/>
    <mergeCell ref="AK19:AP19"/>
    <mergeCell ref="AQ20:AW20"/>
    <mergeCell ref="AV16:AW16"/>
    <mergeCell ref="AK16:AP16"/>
    <mergeCell ref="AK13:AP13"/>
    <mergeCell ref="AK6:AP6"/>
    <mergeCell ref="AK18:AP18"/>
    <mergeCell ref="AK17:AP17"/>
    <mergeCell ref="AK20:AP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Souhrnná tabulka</vt:lpstr>
      <vt:lpstr>ORP Blatná</vt:lpstr>
      <vt:lpstr>ORP České Budějovice</vt:lpstr>
      <vt:lpstr>ORP Český Krumlov</vt:lpstr>
      <vt:lpstr>ORP Dačice</vt:lpstr>
      <vt:lpstr>ORP Jindřichův Hradec</vt:lpstr>
      <vt:lpstr>ORP Kaplice</vt:lpstr>
      <vt:lpstr>ORP Milevsko</vt:lpstr>
      <vt:lpstr>ORP Písek</vt:lpstr>
      <vt:lpstr>ORP Prachatice</vt:lpstr>
      <vt:lpstr>ORP Soběslav</vt:lpstr>
      <vt:lpstr>ORP Strakonice</vt:lpstr>
      <vt:lpstr>ORP Tábor</vt:lpstr>
      <vt:lpstr>ORP Trhové Sviny</vt:lpstr>
      <vt:lpstr>ORP Třeboň</vt:lpstr>
      <vt:lpstr>ORP Týn nad Vltavou</vt:lpstr>
      <vt:lpstr>ORP Vimperk</vt:lpstr>
      <vt:lpstr>ORP Vodňany</vt:lpstr>
      <vt:lpstr>ostatní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 praxe Lenka Koubova</dc:creator>
  <cp:lastModifiedBy>Dvořák Aleš</cp:lastModifiedBy>
  <dcterms:created xsi:type="dcterms:W3CDTF">2022-07-12T08:12:07Z</dcterms:created>
  <dcterms:modified xsi:type="dcterms:W3CDTF">2022-11-16T10:51:43Z</dcterms:modified>
</cp:coreProperties>
</file>